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8160" activeTab="2"/>
  </bookViews>
  <sheets>
    <sheet name="kosong" sheetId="1" r:id="rId1"/>
    <sheet name="SOAL" sheetId="2" r:id="rId2"/>
    <sheet name="LABA RUGI" sheetId="3" r:id="rId3"/>
    <sheet name="PERUB MODAL" sheetId="4" r:id="rId4"/>
    <sheet name="NERACA" sheetId="5" r:id="rId5"/>
  </sheets>
  <definedNames>
    <definedName name="_xlnm.Print_Area" localSheetId="0">'kosong'!$B$2:$L$46</definedName>
    <definedName name="_xlnm.Print_Area" localSheetId="1">'SOAL'!$A$1:$S$39</definedName>
  </definedNames>
  <calcPr fullCalcOnLoad="1"/>
</workbook>
</file>

<file path=xl/sharedStrings.xml><?xml version="1.0" encoding="utf-8"?>
<sst xmlns="http://schemas.openxmlformats.org/spreadsheetml/2006/main" count="74" uniqueCount="64">
  <si>
    <t>Uraian</t>
  </si>
  <si>
    <t>Neraca Saldo</t>
  </si>
  <si>
    <t xml:space="preserve">Penyesuaian </t>
  </si>
  <si>
    <t>NS Setelah disesuaikan</t>
  </si>
  <si>
    <t>Laba Rugi</t>
  </si>
  <si>
    <t>Neraca</t>
  </si>
  <si>
    <t>Debet</t>
  </si>
  <si>
    <t>Kredit</t>
  </si>
  <si>
    <t>Kas</t>
  </si>
  <si>
    <t>Akumulasi Depresiasi Peralatan</t>
  </si>
  <si>
    <t>Retur Penjualan</t>
  </si>
  <si>
    <t>Potongan Penjualan</t>
  </si>
  <si>
    <t>Pembelian</t>
  </si>
  <si>
    <t>Potongan Pembelian</t>
  </si>
  <si>
    <t>Biaya Gaji</t>
  </si>
  <si>
    <t>Asuransi Dibayar Dimuka</t>
  </si>
  <si>
    <t xml:space="preserve"> </t>
  </si>
  <si>
    <t>Retur Pembelian</t>
  </si>
  <si>
    <t>Neraca Lajur</t>
  </si>
  <si>
    <t>Keterangan</t>
  </si>
  <si>
    <t>Diminta :</t>
  </si>
  <si>
    <t>Informasi Tambahan :</t>
  </si>
  <si>
    <t>Biaya Pengangkutan Pembelian</t>
  </si>
  <si>
    <t xml:space="preserve">Peralatan </t>
  </si>
  <si>
    <t>Per 31 Desember 2015</t>
  </si>
  <si>
    <t>Persediaan Barang Farmasi</t>
  </si>
  <si>
    <t xml:space="preserve">Bangunan </t>
  </si>
  <si>
    <t>Kendaraan</t>
  </si>
  <si>
    <t>Akumulasi Depresiasi Kendaraan</t>
  </si>
  <si>
    <t>Utang Usaha</t>
  </si>
  <si>
    <t>Utang PPh</t>
  </si>
  <si>
    <t>Utang Bank</t>
  </si>
  <si>
    <t>Modal Saham</t>
  </si>
  <si>
    <t>Laba Ditahan</t>
  </si>
  <si>
    <t xml:space="preserve">Deviden </t>
  </si>
  <si>
    <t>1. Buat jurnal penyesuaian per 31 Desember 2015 !</t>
  </si>
  <si>
    <t>2. Buat Neraca Lajur per 31 Desember 2015 !</t>
  </si>
  <si>
    <t>3. Susunlah Laporan Keuangan per 31 Desember 2015 !</t>
  </si>
  <si>
    <t>Akumulasi Depresiasi bangunan</t>
  </si>
  <si>
    <t>Piutang Usaha</t>
  </si>
  <si>
    <t>Per 31 Desember ……………………</t>
  </si>
  <si>
    <t>RUMAH SAKIT ……………………………………………………</t>
  </si>
  <si>
    <t xml:space="preserve">Utang Gaji </t>
  </si>
  <si>
    <t>Jumlah</t>
  </si>
  <si>
    <t xml:space="preserve">Bahan Habis Pakai </t>
  </si>
  <si>
    <t xml:space="preserve">Uang Muka Pasien </t>
  </si>
  <si>
    <t>RUMAH SAKIT "PT JANJI HATI"</t>
  </si>
  <si>
    <t>Pendapatan Rawat Inap</t>
  </si>
  <si>
    <t>Pendapatan Rawat Jalan</t>
  </si>
  <si>
    <t>Biaya Pemasaran</t>
  </si>
  <si>
    <t>Biaya Pelatihan dan Pengembangan</t>
  </si>
  <si>
    <t xml:space="preserve">Biaya Perbaikan </t>
  </si>
  <si>
    <t>Biaya Bunga</t>
  </si>
  <si>
    <t>1. Persediaan barang dagangan pada tanggal 31 Desember 2015 berjumlah Rp. 165.000.000,-</t>
  </si>
  <si>
    <t>2. Piutang yang tidak dapat ditagih ditaksir berjumlah Rp. 6.000.000,-</t>
  </si>
  <si>
    <t>3. Bahan Habis pakai yang tersisa di gudang berjumlah Rp. 3.000.000,-</t>
  </si>
  <si>
    <t>4. Asuransi yang diperhitungkan untuk tahun ini adalah Rp. 5.000.000,-</t>
  </si>
  <si>
    <t>5. Depresiasi Bangunan untuk tahun 2015 adalah Rp. 60.000.000,-</t>
  </si>
  <si>
    <t>6. Depresiasi Kendaraan untuk tahun 2015 adalah Rp. 40.000.000,-</t>
  </si>
  <si>
    <t>7. Depresiasi Peralatan untuk tahun 2015 adalah Rp. 17.500.000,-</t>
  </si>
  <si>
    <t>8. Gaji yang belum dibayar dan belum dicatat berjumlah Rp. 15.000.000,-</t>
  </si>
  <si>
    <t>10. Bunga bank yang diperhitungkan untuk desember 2015 adalah 5% dari utang bank</t>
  </si>
  <si>
    <t>9. Uang muka pasien rawat inap  yang diakui untuk 2015 adalah Rp. 20.000.000,-</t>
  </si>
  <si>
    <t>PERUB MODAL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</si>
</sst>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_);_(* \(#,##0\);_(* &quot;-&quot;??_);_(@_)"/>
    <numFmt numFmtId="171" formatCode="_([$Rp-421]* #,##0_);_([$Rp-421]* \(#,##0\);_([$Rp-421]* &quot;-&quot;??_);_(@_)"/>
    <numFmt numFmtId="172" formatCode="_(* #,##0.0_);_(* \(#,##0.0\);_(* &quot;-&quot;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 horizontal="justify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170" fontId="44" fillId="0" borderId="14" xfId="42" applyNumberFormat="1" applyFont="1" applyBorder="1" applyAlignment="1">
      <alignment/>
    </xf>
    <xf numFmtId="170" fontId="44" fillId="0" borderId="14" xfId="42" applyNumberFormat="1" applyFont="1" applyBorder="1" applyAlignment="1">
      <alignment horizontal="center"/>
    </xf>
    <xf numFmtId="0" fontId="44" fillId="0" borderId="14" xfId="0" applyFont="1" applyBorder="1" applyAlignment="1">
      <alignment horizontal="justify" vertical="top" wrapText="1"/>
    </xf>
    <xf numFmtId="0" fontId="44" fillId="0" borderId="14" xfId="0" applyFont="1" applyFill="1" applyBorder="1" applyAlignment="1">
      <alignment/>
    </xf>
    <xf numFmtId="170" fontId="44" fillId="0" borderId="15" xfId="42" applyNumberFormat="1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170" fontId="44" fillId="0" borderId="17" xfId="42" applyNumberFormat="1" applyFont="1" applyBorder="1" applyAlignment="1">
      <alignment/>
    </xf>
    <xf numFmtId="170" fontId="44" fillId="0" borderId="18" xfId="42" applyNumberFormat="1" applyFont="1" applyBorder="1" applyAlignment="1">
      <alignment/>
    </xf>
    <xf numFmtId="170" fontId="43" fillId="0" borderId="19" xfId="0" applyNumberFormat="1" applyFont="1" applyBorder="1" applyAlignment="1">
      <alignment/>
    </xf>
    <xf numFmtId="0" fontId="44" fillId="0" borderId="17" xfId="0" applyFont="1" applyBorder="1" applyAlignment="1">
      <alignment/>
    </xf>
    <xf numFmtId="170" fontId="43" fillId="0" borderId="20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170" fontId="44" fillId="0" borderId="22" xfId="0" applyNumberFormat="1" applyFont="1" applyBorder="1" applyAlignment="1">
      <alignment/>
    </xf>
    <xf numFmtId="170" fontId="44" fillId="0" borderId="23" xfId="0" applyNumberFormat="1" applyFont="1" applyBorder="1" applyAlignment="1">
      <alignment/>
    </xf>
    <xf numFmtId="0" fontId="44" fillId="0" borderId="0" xfId="0" applyFont="1" applyAlignment="1">
      <alignment/>
    </xf>
    <xf numFmtId="0" fontId="39" fillId="0" borderId="17" xfId="0" applyFont="1" applyFill="1" applyBorder="1" applyAlignment="1">
      <alignment horizontal="center" vertical="top" wrapText="1"/>
    </xf>
    <xf numFmtId="170" fontId="39" fillId="0" borderId="17" xfId="42" applyNumberFormat="1" applyFont="1" applyBorder="1" applyAlignment="1">
      <alignment/>
    </xf>
    <xf numFmtId="170" fontId="0" fillId="0" borderId="0" xfId="0" applyNumberFormat="1" applyAlignment="1">
      <alignment/>
    </xf>
    <xf numFmtId="0" fontId="45" fillId="0" borderId="17" xfId="0" applyFont="1" applyBorder="1" applyAlignment="1">
      <alignment horizontal="center"/>
    </xf>
    <xf numFmtId="0" fontId="46" fillId="0" borderId="24" xfId="0" applyFont="1" applyBorder="1" applyAlignment="1">
      <alignment horizontal="justify" vertical="top" wrapText="1"/>
    </xf>
    <xf numFmtId="170" fontId="46" fillId="0" borderId="14" xfId="42" applyNumberFormat="1" applyFont="1" applyBorder="1" applyAlignment="1">
      <alignment/>
    </xf>
    <xf numFmtId="0" fontId="46" fillId="0" borderId="14" xfId="0" applyFont="1" applyBorder="1" applyAlignment="1">
      <alignment horizontal="justify" vertical="top" wrapText="1"/>
    </xf>
    <xf numFmtId="170" fontId="46" fillId="0" borderId="14" xfId="42" applyNumberFormat="1" applyFont="1" applyBorder="1" applyAlignment="1">
      <alignment horizontal="center"/>
    </xf>
    <xf numFmtId="0" fontId="46" fillId="0" borderId="15" xfId="0" applyFont="1" applyBorder="1" applyAlignment="1">
      <alignment horizontal="justify" vertical="top" wrapText="1"/>
    </xf>
    <xf numFmtId="170" fontId="46" fillId="0" borderId="15" xfId="42" applyNumberFormat="1" applyFont="1" applyBorder="1" applyAlignment="1">
      <alignment/>
    </xf>
    <xf numFmtId="0" fontId="46" fillId="0" borderId="15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justify" vertical="top" wrapText="1"/>
    </xf>
    <xf numFmtId="0" fontId="47" fillId="0" borderId="0" xfId="0" applyFont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7"/>
  <sheetViews>
    <sheetView zoomScale="60" zoomScaleNormal="60" zoomScalePageLayoutView="0" workbookViewId="0" topLeftCell="A1">
      <selection activeCell="B2" sqref="B2:L46"/>
    </sheetView>
  </sheetViews>
  <sheetFormatPr defaultColWidth="9.140625" defaultRowHeight="15"/>
  <cols>
    <col min="1" max="1" width="3.7109375" style="0" customWidth="1"/>
    <col min="2" max="2" width="35.7109375" style="0" bestFit="1" customWidth="1"/>
    <col min="3" max="8" width="14.28125" style="0" bestFit="1" customWidth="1"/>
    <col min="9" max="9" width="12.57421875" style="0" bestFit="1" customWidth="1"/>
    <col min="10" max="10" width="14.28125" style="0" bestFit="1" customWidth="1"/>
    <col min="11" max="11" width="15.28125" style="0" customWidth="1"/>
    <col min="12" max="12" width="16.00390625" style="0" customWidth="1"/>
  </cols>
  <sheetData>
    <row r="2" spans="2:12" ht="18.75">
      <c r="B2" s="40" t="s">
        <v>41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8.75">
      <c r="B3" s="40" t="s">
        <v>18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18.75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ht="15.75" thickBot="1"/>
    <row r="6" spans="2:12" s="1" customFormat="1" ht="17.25">
      <c r="B6" s="41" t="s">
        <v>0</v>
      </c>
      <c r="C6" s="43" t="s">
        <v>1</v>
      </c>
      <c r="D6" s="44"/>
      <c r="E6" s="44" t="s">
        <v>2</v>
      </c>
      <c r="F6" s="44"/>
      <c r="G6" s="44" t="s">
        <v>3</v>
      </c>
      <c r="H6" s="44"/>
      <c r="I6" s="44" t="s">
        <v>4</v>
      </c>
      <c r="J6" s="44"/>
      <c r="K6" s="44" t="s">
        <v>5</v>
      </c>
      <c r="L6" s="45"/>
    </row>
    <row r="7" spans="2:12" s="1" customFormat="1" ht="18" thickBot="1">
      <c r="B7" s="42"/>
      <c r="C7" s="6" t="s">
        <v>16</v>
      </c>
      <c r="D7" s="7" t="s">
        <v>7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7" t="s">
        <v>6</v>
      </c>
      <c r="L7" s="8" t="s">
        <v>7</v>
      </c>
    </row>
    <row r="8" spans="2:12" s="1" customFormat="1" ht="17.25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17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2" ht="17.2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7.25">
      <c r="B11" s="10"/>
      <c r="C11" s="12"/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7.2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7.2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ht="17.25"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ht="17.25"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2" ht="17.25"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2:12" ht="17.25"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7.2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7.25">
      <c r="B19" s="10"/>
      <c r="C19" s="11"/>
      <c r="D19" s="12"/>
      <c r="E19" s="11"/>
      <c r="F19" s="11"/>
      <c r="G19" s="11"/>
      <c r="H19" s="11"/>
      <c r="I19" s="11"/>
      <c r="J19" s="11"/>
      <c r="K19" s="11"/>
      <c r="L19" s="11"/>
    </row>
    <row r="20" spans="2:12" ht="17.25">
      <c r="B20" s="13"/>
      <c r="C20" s="11"/>
      <c r="D20" s="12"/>
      <c r="E20" s="11"/>
      <c r="F20" s="11"/>
      <c r="G20" s="11"/>
      <c r="H20" s="12"/>
      <c r="I20" s="11"/>
      <c r="J20" s="11"/>
      <c r="K20" s="11"/>
      <c r="L20" s="12"/>
    </row>
    <row r="21" spans="2:12" ht="17.25">
      <c r="B21" s="13"/>
      <c r="C21" s="11"/>
      <c r="D21" s="12"/>
      <c r="E21" s="11"/>
      <c r="F21" s="11"/>
      <c r="G21" s="11"/>
      <c r="H21" s="12"/>
      <c r="I21" s="11"/>
      <c r="J21" s="11"/>
      <c r="K21" s="11"/>
      <c r="L21" s="12"/>
    </row>
    <row r="22" spans="2:12" ht="17.25"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2:12" ht="17.25"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7.25"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7.2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7.2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7.2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7.2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7.2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17.2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7.2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17.2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ht="17.2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 ht="17.25"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2" ht="17.25"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2:12" ht="17.25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2:12" ht="17.25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2:12" ht="17.2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2:12" ht="17.25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2:12" ht="17.25"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17.25"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17.2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2:12" ht="17.25">
      <c r="B43" s="10"/>
      <c r="C43" s="15"/>
      <c r="D43" s="15"/>
      <c r="E43" s="15"/>
      <c r="F43" s="15"/>
      <c r="G43" s="15"/>
      <c r="H43" s="15"/>
      <c r="I43" s="16"/>
      <c r="J43" s="16"/>
      <c r="K43" s="16"/>
      <c r="L43" s="17"/>
    </row>
    <row r="44" spans="2:12" ht="17.25"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9"/>
    </row>
    <row r="45" spans="2:12" ht="18" thickBot="1">
      <c r="B45" s="16"/>
      <c r="C45" s="18"/>
      <c r="D45" s="18"/>
      <c r="E45" s="18"/>
      <c r="F45" s="18"/>
      <c r="G45" s="18"/>
      <c r="H45" s="18"/>
      <c r="I45" s="20"/>
      <c r="J45" s="21"/>
      <c r="K45" s="18"/>
      <c r="L45" s="22"/>
    </row>
    <row r="46" spans="2:12" ht="18.75" thickBot="1" thickTop="1">
      <c r="B46" s="23"/>
      <c r="C46" s="24"/>
      <c r="D46" s="24"/>
      <c r="E46" s="24"/>
      <c r="F46" s="24"/>
      <c r="G46" s="24"/>
      <c r="H46" s="24"/>
      <c r="I46" s="25"/>
      <c r="J46" s="25"/>
      <c r="K46" s="25"/>
      <c r="L46" s="26"/>
    </row>
    <row r="47" spans="2:12" ht="17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</sheetData>
  <sheetProtection/>
  <mergeCells count="9">
    <mergeCell ref="B2:L2"/>
    <mergeCell ref="B3:L3"/>
    <mergeCell ref="B4:L4"/>
    <mergeCell ref="B6:B7"/>
    <mergeCell ref="C6:D6"/>
    <mergeCell ref="E6:F6"/>
    <mergeCell ref="G6:H6"/>
    <mergeCell ref="I6:J6"/>
    <mergeCell ref="K6:L6"/>
  </mergeCells>
  <printOptions/>
  <pageMargins left="0.2" right="0.12" top="0.12" bottom="0.1" header="0.05" footer="0.3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H46" sqref="H46"/>
    </sheetView>
  </sheetViews>
  <sheetFormatPr defaultColWidth="9.140625" defaultRowHeight="15"/>
  <cols>
    <col min="1" max="1" width="4.00390625" style="0" customWidth="1"/>
    <col min="2" max="2" width="27.7109375" style="0" customWidth="1"/>
    <col min="3" max="3" width="14.28125" style="0" customWidth="1"/>
    <col min="4" max="4" width="13.8515625" style="0" customWidth="1"/>
    <col min="5" max="5" width="3.8515625" style="0" customWidth="1"/>
    <col min="6" max="6" width="9.140625" style="0" customWidth="1"/>
    <col min="12" max="12" width="9.140625" style="0" customWidth="1"/>
    <col min="13" max="13" width="5.8515625" style="0" customWidth="1"/>
    <col min="14" max="14" width="9.140625" style="0" customWidth="1"/>
    <col min="15" max="15" width="5.421875" style="0" customWidth="1"/>
    <col min="16" max="16" width="2.00390625" style="0" customWidth="1"/>
    <col min="17" max="17" width="1.7109375" style="0" customWidth="1"/>
    <col min="18" max="18" width="1.28515625" style="0" customWidth="1"/>
    <col min="19" max="19" width="0.9921875" style="0" customWidth="1"/>
  </cols>
  <sheetData>
    <row r="1" spans="1:4" ht="17.25">
      <c r="A1" s="48" t="s">
        <v>46</v>
      </c>
      <c r="B1" s="48"/>
      <c r="C1" s="48"/>
      <c r="D1" s="48"/>
    </row>
    <row r="2" spans="1:4" ht="17.25">
      <c r="A2" s="48" t="s">
        <v>1</v>
      </c>
      <c r="B2" s="48"/>
      <c r="C2" s="48"/>
      <c r="D2" s="48"/>
    </row>
    <row r="3" spans="1:4" ht="17.25">
      <c r="A3" s="48" t="s">
        <v>24</v>
      </c>
      <c r="B3" s="48"/>
      <c r="C3" s="48"/>
      <c r="D3" s="48"/>
    </row>
    <row r="4" spans="2:3" ht="15.75">
      <c r="B4" s="5"/>
      <c r="C4" s="5"/>
    </row>
    <row r="5" spans="2:4" ht="15">
      <c r="B5" s="31" t="s">
        <v>19</v>
      </c>
      <c r="C5" s="31" t="s">
        <v>6</v>
      </c>
      <c r="D5" s="31" t="s">
        <v>7</v>
      </c>
    </row>
    <row r="6" spans="2:19" ht="19.5" customHeight="1">
      <c r="B6" s="32" t="s">
        <v>8</v>
      </c>
      <c r="C6" s="33">
        <f>70500000*1.2</f>
        <v>84600000</v>
      </c>
      <c r="D6" s="33">
        <f>0</f>
        <v>0</v>
      </c>
      <c r="F6" s="47" t="s">
        <v>21</v>
      </c>
      <c r="G6" s="47"/>
      <c r="H6" s="47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9.5" customHeight="1">
      <c r="B7" s="34" t="s">
        <v>39</v>
      </c>
      <c r="C7" s="33">
        <f>105000000*1.2</f>
        <v>126000000</v>
      </c>
      <c r="D7" s="33">
        <f>0</f>
        <v>0</v>
      </c>
      <c r="E7" s="4"/>
      <c r="F7" s="46" t="s">
        <v>53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2:19" ht="19.5" customHeight="1">
      <c r="B8" s="34" t="s">
        <v>25</v>
      </c>
      <c r="C8" s="35">
        <f>132200000*1.2</f>
        <v>158640000</v>
      </c>
      <c r="D8" s="33">
        <f>0</f>
        <v>0</v>
      </c>
      <c r="F8" s="46" t="s">
        <v>54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2:19" ht="19.5" customHeight="1">
      <c r="B9" s="34" t="s">
        <v>44</v>
      </c>
      <c r="C9" s="33">
        <f>8375000*1.2</f>
        <v>10050000</v>
      </c>
      <c r="D9" s="33">
        <f>0</f>
        <v>0</v>
      </c>
      <c r="F9" s="46" t="s">
        <v>55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2:19" ht="19.5" customHeight="1">
      <c r="B10" s="34" t="s">
        <v>15</v>
      </c>
      <c r="C10" s="33">
        <f>8600000*1.2</f>
        <v>10320000</v>
      </c>
      <c r="D10" s="33">
        <f>0</f>
        <v>0</v>
      </c>
      <c r="F10" s="46" t="s">
        <v>56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2:19" ht="19.5" customHeight="1">
      <c r="B11" s="34" t="s">
        <v>26</v>
      </c>
      <c r="C11" s="33">
        <f>2000000000*1.2</f>
        <v>2400000000</v>
      </c>
      <c r="D11" s="33"/>
      <c r="F11" s="46" t="s">
        <v>57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2:19" ht="19.5" customHeight="1">
      <c r="B12" s="34" t="s">
        <v>38</v>
      </c>
      <c r="C12" s="33"/>
      <c r="D12" s="33">
        <f>100000000*1.2</f>
        <v>120000000</v>
      </c>
      <c r="F12" s="46" t="s">
        <v>58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2:19" ht="19.5" customHeight="1">
      <c r="B13" s="34" t="s">
        <v>27</v>
      </c>
      <c r="C13" s="33">
        <f>1000000000*1.2</f>
        <v>1200000000</v>
      </c>
      <c r="D13" s="33"/>
      <c r="F13" s="46" t="s">
        <v>59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2:19" ht="19.5" customHeight="1">
      <c r="B14" s="34" t="s">
        <v>28</v>
      </c>
      <c r="C14" s="33"/>
      <c r="D14" s="33">
        <f>50000000*1.2</f>
        <v>60000000</v>
      </c>
      <c r="F14" s="46" t="s">
        <v>60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2:19" ht="19.5" customHeight="1">
      <c r="B15" s="34" t="s">
        <v>23</v>
      </c>
      <c r="C15" s="33">
        <f>154200000*1.2</f>
        <v>185040000</v>
      </c>
      <c r="D15" s="33">
        <f>0</f>
        <v>0</v>
      </c>
      <c r="F15" s="46" t="s">
        <v>62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19" ht="19.5" customHeight="1">
      <c r="B16" s="34" t="s">
        <v>9</v>
      </c>
      <c r="C16" s="33">
        <f>0</f>
        <v>0</v>
      </c>
      <c r="D16" s="35">
        <f>12850000*1.2</f>
        <v>15420000</v>
      </c>
      <c r="F16" s="46" t="s">
        <v>61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2:19" ht="19.5" customHeight="1">
      <c r="B17" s="34" t="s">
        <v>29</v>
      </c>
      <c r="C17" s="33"/>
      <c r="D17" s="35">
        <f>50000000*1.2</f>
        <v>60000000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2:19" ht="19.5" customHeight="1">
      <c r="B18" s="34" t="s">
        <v>30</v>
      </c>
      <c r="C18" s="33"/>
      <c r="D18" s="35">
        <f>100000000*1.2</f>
        <v>120000000</v>
      </c>
      <c r="F18" s="47" t="s">
        <v>20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2:19" ht="19.5" customHeight="1">
      <c r="B19" s="34" t="s">
        <v>45</v>
      </c>
      <c r="C19" s="33">
        <f>0</f>
        <v>0</v>
      </c>
      <c r="D19" s="33">
        <f>40800000*1.2</f>
        <v>48960000</v>
      </c>
      <c r="F19" s="46" t="s">
        <v>35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2:19" ht="19.5" customHeight="1">
      <c r="B20" s="34" t="s">
        <v>42</v>
      </c>
      <c r="C20" s="33"/>
      <c r="D20" s="33"/>
      <c r="F20" s="46" t="s">
        <v>36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2:19" ht="19.5" customHeight="1">
      <c r="B21" s="34" t="s">
        <v>31</v>
      </c>
      <c r="C21" s="33"/>
      <c r="D21" s="33">
        <f>1200000000*1.2</f>
        <v>1440000000</v>
      </c>
      <c r="F21" s="46" t="s">
        <v>37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2:19" ht="19.5" customHeight="1">
      <c r="B22" s="34" t="s">
        <v>32</v>
      </c>
      <c r="C22" s="33">
        <f>0</f>
        <v>0</v>
      </c>
      <c r="D22" s="33">
        <f>1345000000*1.2</f>
        <v>1614000000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2:19" ht="19.5" customHeight="1">
      <c r="B23" s="34" t="s">
        <v>33</v>
      </c>
      <c r="C23" s="33">
        <f>0</f>
        <v>0</v>
      </c>
      <c r="D23" s="33">
        <f>500000000*1.2</f>
        <v>600000000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2:19" ht="19.5" customHeight="1">
      <c r="B24" s="34" t="s">
        <v>34</v>
      </c>
      <c r="C24" s="33">
        <f>156000000*1.2</f>
        <v>187200000</v>
      </c>
      <c r="D24" s="33">
        <f>0</f>
        <v>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2:4" ht="19.5" customHeight="1">
      <c r="B25" s="34" t="s">
        <v>47</v>
      </c>
      <c r="C25" s="33"/>
      <c r="D25" s="33">
        <f>825000000*1.9</f>
        <v>1567500000</v>
      </c>
    </row>
    <row r="26" spans="2:4" ht="19.5" customHeight="1">
      <c r="B26" s="34" t="s">
        <v>48</v>
      </c>
      <c r="C26" s="33">
        <f>0</f>
        <v>0</v>
      </c>
      <c r="D26" s="33">
        <f>825000000*1.2</f>
        <v>990000000</v>
      </c>
    </row>
    <row r="27" spans="2:4" ht="19.5" customHeight="1">
      <c r="B27" s="34" t="s">
        <v>10</v>
      </c>
      <c r="C27" s="33">
        <f>12000000*1.2</f>
        <v>14400000</v>
      </c>
      <c r="D27" s="33">
        <f>0</f>
        <v>0</v>
      </c>
    </row>
    <row r="28" spans="2:4" ht="19.5" customHeight="1">
      <c r="B28" s="34" t="s">
        <v>11</v>
      </c>
      <c r="C28" s="33">
        <f>8250000*1.2</f>
        <v>9900000</v>
      </c>
      <c r="D28" s="33">
        <f>0</f>
        <v>0</v>
      </c>
    </row>
    <row r="29" spans="2:4" ht="19.5" customHeight="1">
      <c r="B29" s="34" t="s">
        <v>12</v>
      </c>
      <c r="C29" s="33">
        <f>500000000*1.2</f>
        <v>600000000</v>
      </c>
      <c r="D29" s="33">
        <f>0</f>
        <v>0</v>
      </c>
    </row>
    <row r="30" spans="2:4" ht="19.5" customHeight="1">
      <c r="B30" s="34" t="s">
        <v>17</v>
      </c>
      <c r="C30" s="33">
        <f>0</f>
        <v>0</v>
      </c>
      <c r="D30" s="33">
        <f>13400000*1.2</f>
        <v>16080000</v>
      </c>
    </row>
    <row r="31" spans="2:4" ht="19.5" customHeight="1">
      <c r="B31" s="34" t="s">
        <v>22</v>
      </c>
      <c r="C31" s="33">
        <f>5000000*1.2</f>
        <v>6000000</v>
      </c>
      <c r="D31" s="33">
        <f>0</f>
        <v>0</v>
      </c>
    </row>
    <row r="32" spans="2:4" ht="19.5" customHeight="1">
      <c r="B32" s="34" t="s">
        <v>13</v>
      </c>
      <c r="C32" s="33">
        <f>0</f>
        <v>0</v>
      </c>
      <c r="D32" s="33">
        <f>5000000*1.2</f>
        <v>6000000</v>
      </c>
    </row>
    <row r="33" spans="2:4" ht="19.5" customHeight="1">
      <c r="B33" s="36" t="s">
        <v>14</v>
      </c>
      <c r="C33" s="37">
        <f>81925000*1.2</f>
        <v>98310000</v>
      </c>
      <c r="D33" s="37"/>
    </row>
    <row r="34" spans="2:4" ht="19.5" customHeight="1">
      <c r="B34" s="36" t="s">
        <v>49</v>
      </c>
      <c r="C34" s="37">
        <f>0.5*D25</f>
        <v>783750000</v>
      </c>
      <c r="D34" s="37"/>
    </row>
    <row r="35" spans="2:4" ht="29.25" customHeight="1">
      <c r="B35" s="38" t="s">
        <v>50</v>
      </c>
      <c r="C35" s="37">
        <f>0.3*D25</f>
        <v>470250000</v>
      </c>
      <c r="D35" s="37"/>
    </row>
    <row r="36" spans="2:4" ht="19.5" customHeight="1">
      <c r="B36" s="36" t="s">
        <v>51</v>
      </c>
      <c r="C36" s="37">
        <f>0.15*D25</f>
        <v>235125000</v>
      </c>
      <c r="D36" s="37"/>
    </row>
    <row r="37" spans="2:20" ht="19.5" customHeight="1">
      <c r="B37" s="36" t="s">
        <v>52</v>
      </c>
      <c r="C37" s="37">
        <f>0.05*D25</f>
        <v>78375000</v>
      </c>
      <c r="D37" s="3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2:20" ht="19.5" customHeight="1">
      <c r="B38" s="36"/>
      <c r="C38" s="37"/>
      <c r="D38" s="37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2:20" ht="19.5" customHeight="1">
      <c r="B39" s="28" t="s">
        <v>43</v>
      </c>
      <c r="C39" s="29">
        <f>SUM(C6:C38)</f>
        <v>6657960000</v>
      </c>
      <c r="D39" s="29">
        <f>SUM(D6:D38)</f>
        <v>6657960000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2:20" ht="19.5" customHeight="1">
      <c r="B40" s="39"/>
      <c r="C40" s="30">
        <f>+D39-C39</f>
        <v>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2:3" ht="15.75">
      <c r="B41" s="4"/>
      <c r="C41" s="4"/>
    </row>
    <row r="42" spans="2:3" ht="15.75">
      <c r="B42" s="4"/>
      <c r="C42" s="4"/>
    </row>
    <row r="43" spans="2:7" ht="15.75">
      <c r="B43" s="49"/>
      <c r="C43" s="49"/>
      <c r="D43" s="49"/>
      <c r="E43" s="49"/>
      <c r="F43" s="49"/>
      <c r="G43" s="49"/>
    </row>
    <row r="44" spans="2:7" ht="15.75">
      <c r="B44" s="49"/>
      <c r="C44" s="49"/>
      <c r="D44" s="49"/>
      <c r="E44" s="49"/>
      <c r="F44" s="49"/>
      <c r="G44" s="2"/>
    </row>
    <row r="45" spans="2:7" ht="15.75">
      <c r="B45" s="49"/>
      <c r="C45" s="49"/>
      <c r="D45" s="49"/>
      <c r="E45" s="49"/>
      <c r="F45" s="49"/>
      <c r="G45" s="2"/>
    </row>
    <row r="46" spans="2:3" ht="15.75">
      <c r="B46" s="4"/>
      <c r="C46" s="4"/>
    </row>
    <row r="47" spans="2:3" ht="15.75">
      <c r="B47" s="4"/>
      <c r="C47" s="4"/>
    </row>
    <row r="48" spans="2:3" ht="15.75">
      <c r="B48" s="4"/>
      <c r="C48" s="4"/>
    </row>
  </sheetData>
  <sheetProtection/>
  <mergeCells count="29">
    <mergeCell ref="B45:F45"/>
    <mergeCell ref="B44:F44"/>
    <mergeCell ref="F19:S19"/>
    <mergeCell ref="F20:S20"/>
    <mergeCell ref="A1:D1"/>
    <mergeCell ref="A2:D2"/>
    <mergeCell ref="A3:D3"/>
    <mergeCell ref="B43:G43"/>
    <mergeCell ref="F6:H6"/>
    <mergeCell ref="F11:S11"/>
    <mergeCell ref="F15:S15"/>
    <mergeCell ref="F16:S16"/>
    <mergeCell ref="F14:S14"/>
    <mergeCell ref="F17:S17"/>
    <mergeCell ref="F18:S18"/>
    <mergeCell ref="G37:T37"/>
    <mergeCell ref="G38:T38"/>
    <mergeCell ref="G39:T39"/>
    <mergeCell ref="G40:T40"/>
    <mergeCell ref="F21:S21"/>
    <mergeCell ref="F22:S22"/>
    <mergeCell ref="F23:S23"/>
    <mergeCell ref="F24:S24"/>
    <mergeCell ref="F7:S7"/>
    <mergeCell ref="F8:S8"/>
    <mergeCell ref="F9:S9"/>
    <mergeCell ref="F10:S10"/>
    <mergeCell ref="F12:S12"/>
    <mergeCell ref="F13:S13"/>
  </mergeCells>
  <printOptions/>
  <pageMargins left="0.12" right="0.12" top="0.37" bottom="0.13" header="0.28" footer="0.11"/>
  <pageSetup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Farida</dc:creator>
  <cp:keywords/>
  <dc:description/>
  <cp:lastModifiedBy>root</cp:lastModifiedBy>
  <cp:lastPrinted>2017-04-22T06:02:09Z</cp:lastPrinted>
  <dcterms:created xsi:type="dcterms:W3CDTF">2013-01-02T11:06:47Z</dcterms:created>
  <dcterms:modified xsi:type="dcterms:W3CDTF">2017-09-21T12:00:45Z</dcterms:modified>
  <cp:category/>
  <cp:version/>
  <cp:contentType/>
  <cp:contentStatus/>
</cp:coreProperties>
</file>