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4"/>
  </bookViews>
  <sheets>
    <sheet name="Kebijakan &amp; Rumus" sheetId="1" r:id="rId1"/>
    <sheet name="Soal Ang BOP" sheetId="2" r:id="rId2"/>
    <sheet name="Jawab Ang Bi Ov Pabrik" sheetId="3" r:id="rId3"/>
    <sheet name="Soal Diskusi" sheetId="4" r:id="rId4"/>
    <sheet name="soal uas genap 14" sheetId="5" r:id="rId5"/>
    <sheet name="SOAL UAS GANJIL 14" sheetId="6" r:id="rId6"/>
  </sheets>
  <definedNames/>
  <calcPr fullCalcOnLoad="1"/>
</workbook>
</file>

<file path=xl/sharedStrings.xml><?xml version="1.0" encoding="utf-8"?>
<sst xmlns="http://schemas.openxmlformats.org/spreadsheetml/2006/main" count="257" uniqueCount="151">
  <si>
    <t>a</t>
  </si>
  <si>
    <t>Anggaran Biaya Overhead Pabrik</t>
  </si>
  <si>
    <t>Biaya Overhead Pabrik (BOP) adalah biaya produksi selain biaya meterai dan biaya tenaga kerja langsung.</t>
  </si>
  <si>
    <t>2 macam BOP:</t>
  </si>
  <si>
    <t>BOP langsung yang terjadi di departemen produksi</t>
  </si>
  <si>
    <t>BOP tidak langsung yang terjadi di departemen jasa</t>
  </si>
  <si>
    <t>Departemen Produksi (producing departement):</t>
  </si>
  <si>
    <t>Adalah departemen yang ada di pabrik yang secara langsung memproses bahan mentah menjadi barang jadi</t>
  </si>
  <si>
    <t>Departemen Jasa (service departement):</t>
  </si>
  <si>
    <t xml:space="preserve">Adalah departemen yang ada di pabrik yang tidak secara langsung terkait dengan proses produksi. </t>
  </si>
  <si>
    <t>Departemen ini hanya menyediakan jasa yang menunjang proses produksi dan terkadang jasa yang disediakan</t>
  </si>
  <si>
    <t>departemen ini digunakan sendiri.</t>
  </si>
  <si>
    <t>Satuan kegiatan (activity base) merupakan variabel penting di dalam penentuan tarif BOP.</t>
  </si>
  <si>
    <t>Bagian Produksi</t>
  </si>
  <si>
    <t>Unit produksi yang dihasilkan</t>
  </si>
  <si>
    <t>b</t>
  </si>
  <si>
    <t>c</t>
  </si>
  <si>
    <t>d</t>
  </si>
  <si>
    <t>e</t>
  </si>
  <si>
    <t>Jam kerja langsung (direct labor hour)</t>
  </si>
  <si>
    <t>Jam mesin langsung (direct machine hour)</t>
  </si>
  <si>
    <t>Biaya bahan mentah</t>
  </si>
  <si>
    <t>Biaya tenaga kerja langsung</t>
  </si>
  <si>
    <t>Bagian Jasa</t>
  </si>
  <si>
    <t>Jam reparasi langsung (direct repair hour)</t>
  </si>
  <si>
    <t>Kilowatt hour untuk bagian pembangkit tenaga listrik</t>
  </si>
  <si>
    <t>Nilai pembelian bahan baku untuk bagian pembelian</t>
  </si>
  <si>
    <t>Jam tenaga kerja langsung dan jam tenaga kerja untuk bagian umum dan administrasi pabrik</t>
  </si>
  <si>
    <t xml:space="preserve">b </t>
  </si>
  <si>
    <t>Beberapa metode dalam pengalokasian biaya overhead pabrik dari departemen jasa ke departemen produksi:</t>
  </si>
  <si>
    <t>Metode Langsung</t>
  </si>
  <si>
    <t>Metode Bertahap</t>
  </si>
  <si>
    <t>Metode Aljabar</t>
  </si>
  <si>
    <t xml:space="preserve">PT Kuda Liar mempunyai departemen produksi dan jasa. </t>
  </si>
  <si>
    <t>SOAL</t>
  </si>
  <si>
    <t>Departemen produksi terdiri dari Dept A dan B</t>
  </si>
  <si>
    <t>Departemen jasa terdiri dari Dept X dan Y</t>
  </si>
  <si>
    <t>Dept</t>
  </si>
  <si>
    <t>BOP sebelum alokasi dari Dept Jasa</t>
  </si>
  <si>
    <t>Dept X</t>
  </si>
  <si>
    <t>Dept Y</t>
  </si>
  <si>
    <t>% Pengalokasian</t>
  </si>
  <si>
    <t>Produk A</t>
  </si>
  <si>
    <t>Produk B</t>
  </si>
  <si>
    <t>Jasa X</t>
  </si>
  <si>
    <t>Jasa Y</t>
  </si>
  <si>
    <t xml:space="preserve">Total </t>
  </si>
  <si>
    <t>Hitunglah tarif biaya overhead pabrik (BOP) masing-masing departemen produksi setelah alokasi dari departemen</t>
  </si>
  <si>
    <t>jasa dengan menggunakan:</t>
  </si>
  <si>
    <t>BOP netto berdasarkan metode Aljabar</t>
  </si>
  <si>
    <t>Jawab:</t>
  </si>
  <si>
    <t>Keterangan</t>
  </si>
  <si>
    <t>Total</t>
  </si>
  <si>
    <t>A</t>
  </si>
  <si>
    <t>B</t>
  </si>
  <si>
    <t>X</t>
  </si>
  <si>
    <t>Y</t>
  </si>
  <si>
    <t>Depart. Produksi</t>
  </si>
  <si>
    <t>Depart. Jasa</t>
  </si>
  <si>
    <t>Biaya FOH sebelum alokasi</t>
  </si>
  <si>
    <t>a.</t>
  </si>
  <si>
    <t>Alokasi BOP dengan Metode Langsung</t>
  </si>
  <si>
    <t>Alokasi dari Dept Jasa:</t>
  </si>
  <si>
    <t xml:space="preserve">          Jasa X</t>
  </si>
  <si>
    <t xml:space="preserve">          Jasa Y</t>
  </si>
  <si>
    <t>BOP setelah alokasi dr Dept Jasa</t>
  </si>
  <si>
    <t>b.</t>
  </si>
  <si>
    <t>Alokasi BOP dengan Metode Bertahap</t>
  </si>
  <si>
    <t>Departemen Jasa X mengaalokasikan BOP ke Departemen Produksi A:</t>
  </si>
  <si>
    <t>x</t>
  </si>
  <si>
    <t>=</t>
  </si>
  <si>
    <t>Dept Produksi A</t>
  </si>
  <si>
    <t>Dept Produksi B</t>
  </si>
  <si>
    <t>Dept Jasa X mengalokasikan BOP ke :</t>
  </si>
  <si>
    <t>Dept Jasa Y</t>
  </si>
  <si>
    <t>Dept Jasa Y menerima BOP dari Dept Jasa X sebesar Rp 6,000 sehingga total BOP Dept Jasa Y menjadi Rp 66,000</t>
  </si>
  <si>
    <t>yang  akan dialokasikan ke :</t>
  </si>
  <si>
    <t>/</t>
  </si>
  <si>
    <t>c.</t>
  </si>
  <si>
    <t>Alokasi BOP dengan Metode Aljabar</t>
  </si>
  <si>
    <t>X = 40,000 + 10% Y</t>
  </si>
  <si>
    <t>Y = 60,000 + 15% X</t>
  </si>
  <si>
    <t>X = 40,000 + 10% (60,000 + 15% X)</t>
  </si>
  <si>
    <t>X = 46,701</t>
  </si>
  <si>
    <t>Y =  67,005</t>
  </si>
  <si>
    <t>Dept Jasa X mengalokasikan BOP ke:</t>
  </si>
  <si>
    <t>Dept Jasa Y mengalokasikan BOP ke:</t>
  </si>
  <si>
    <t>Dept Jasa X</t>
  </si>
  <si>
    <t>d.</t>
  </si>
  <si>
    <t>BOP Netto berdasarkan Metode Aljabar</t>
  </si>
  <si>
    <t>Budget BOP</t>
  </si>
  <si>
    <t>Memberi</t>
  </si>
  <si>
    <t>Menerima</t>
  </si>
  <si>
    <t>BOP Netto</t>
  </si>
  <si>
    <t>Departemen I, II, dan III sebagai departemen produksi mempunyai Departemen A dan B sebagai departemen jasa untuk</t>
  </si>
  <si>
    <t>mensupport aktivitas produksi</t>
  </si>
  <si>
    <t>Departemen</t>
  </si>
  <si>
    <t>Biaya</t>
  </si>
  <si>
    <t>Produksi I</t>
  </si>
  <si>
    <t>Jasa A</t>
  </si>
  <si>
    <t>Produksi II</t>
  </si>
  <si>
    <t>Produksi III</t>
  </si>
  <si>
    <t>Jasa B</t>
  </si>
  <si>
    <t>Alokasi biaya dari Departemen Jasa;</t>
  </si>
  <si>
    <t>I</t>
  </si>
  <si>
    <t>II</t>
  </si>
  <si>
    <t>III</t>
  </si>
  <si>
    <t>Seluruh data penjualan, produksi, bahan baku langsung, tenaga kerja langsung dan lain-lain sesuai dengan soal-soal</t>
  </si>
  <si>
    <t>diskusi sebelumnya.</t>
  </si>
  <si>
    <t>Beban  Administrasi dan Umum</t>
  </si>
  <si>
    <t>Beban Bunga</t>
  </si>
  <si>
    <t>Beban Lainnya</t>
  </si>
  <si>
    <t>Beban Penjualan</t>
  </si>
  <si>
    <t>Pajak (40%)</t>
  </si>
  <si>
    <t>Diminta;</t>
  </si>
  <si>
    <t>Tentukan rate BOP berdasarkan produksi perusahaan</t>
  </si>
  <si>
    <t xml:space="preserve">PT Gajah Sakti mempunyai departemen produksi dan jasa. </t>
  </si>
  <si>
    <t>Departemen produksi terdiri dari Dept Peleburan dan Pencetakan</t>
  </si>
  <si>
    <t>Departemen jasa terdiri dari Dept Quality Assurance  dan Pemeliharaan</t>
  </si>
  <si>
    <t>Jasa Quality Assurance</t>
  </si>
  <si>
    <t>Jasa Pemeliharaan</t>
  </si>
  <si>
    <t>Dept Quality Assurance</t>
  </si>
  <si>
    <t>Dept Pemeliharaan</t>
  </si>
  <si>
    <t>Produk Batangan</t>
  </si>
  <si>
    <t>Produk Perhiasan</t>
  </si>
  <si>
    <t>Besar BOP yang direncanakan untuk 2015 sebesar Rp 600 juta dengan rincian serta proporsi penggunaan jasa sbb.:</t>
  </si>
  <si>
    <t>200 jt</t>
  </si>
  <si>
    <t>300 jt</t>
  </si>
  <si>
    <t>40 jt</t>
  </si>
  <si>
    <t>60 jt</t>
  </si>
  <si>
    <t>600 jt</t>
  </si>
  <si>
    <t>jasa dengan menggunakan Metode Langsung!</t>
  </si>
  <si>
    <t xml:space="preserve">PT Menggapai Bulan mempunyai departemen produksi dan jasa. </t>
  </si>
  <si>
    <t>Peleburan</t>
  </si>
  <si>
    <t>Pencetakan</t>
  </si>
  <si>
    <t>Departemen jasa terdiri dari Dept Operasional dan Pemeliharaan</t>
  </si>
  <si>
    <t>Dept Operasional</t>
  </si>
  <si>
    <t>Jasa Operasional</t>
  </si>
  <si>
    <t>soal utk reguler</t>
  </si>
  <si>
    <t>soal untuk paralel</t>
  </si>
  <si>
    <t>Besar BOP yang direncanakan untuk 2016 sebesar Rp 600.000 dengan rincian serta proporsi penggunaan jasa sbb.:</t>
  </si>
  <si>
    <t xml:space="preserve">PT Menggapai Bulan adalah perusahaa batu akik yang mempunyai departemen produksi dan jasa. </t>
  </si>
  <si>
    <t>Departemen produksi terdiri dari Dept Pembentukan Model Batu dan Penghalusan Batu</t>
  </si>
  <si>
    <t>Besar BOP yang direncanakan untuk 2016 sebesar Rp 6 milyar dengan rincian serta proporsi penggunaan jasa sbb.:</t>
  </si>
  <si>
    <t>Pembentukan Model Batu</t>
  </si>
  <si>
    <t>Penghalusan Batu</t>
  </si>
  <si>
    <t>Perusahaan merencanakan BOP pada tahun 2016 sebesar Rp 9,000,000</t>
  </si>
  <si>
    <t>Proyeksi BOP tahun 2016 sebagai berikut:</t>
  </si>
  <si>
    <t>Biaya lainnya sebagai antisipasi tahun 2016 adalah sbb.:</t>
  </si>
  <si>
    <t>Susunlah Anggaran BOP setelah alokasi untuk tahun 2016 berdasarkan metode-metode di atas</t>
  </si>
  <si>
    <t>Susunlah laporan laba rugi tahun 2016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</si>
</sst>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0.00_);\(0.00\)"/>
    <numFmt numFmtId="175" formatCode="0.00000"/>
    <numFmt numFmtId="176" formatCode="0.0000"/>
    <numFmt numFmtId="177" formatCode="0.000"/>
    <numFmt numFmtId="178" formatCode="0.0"/>
    <numFmt numFmtId="179" formatCode="_(* #,##0.0_);_(* \(#,##0.0\);_(* &quot;-&quot;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171" fontId="0" fillId="0" borderId="0" xfId="42" applyNumberFormat="1" applyFont="1" applyAlignment="1">
      <alignment/>
    </xf>
    <xf numFmtId="171" fontId="0" fillId="0" borderId="0" xfId="42" applyNumberFormat="1" applyFont="1" applyAlignment="1">
      <alignment/>
    </xf>
    <xf numFmtId="0" fontId="39" fillId="0" borderId="0" xfId="0" applyFont="1" applyAlignment="1">
      <alignment/>
    </xf>
    <xf numFmtId="171" fontId="0" fillId="0" borderId="0" xfId="42" applyNumberFormat="1" applyFont="1" applyAlignment="1">
      <alignment/>
    </xf>
    <xf numFmtId="0" fontId="0" fillId="0" borderId="0" xfId="0" applyAlignment="1">
      <alignment vertical="center"/>
    </xf>
    <xf numFmtId="171" fontId="0" fillId="0" borderId="0" xfId="42" applyNumberFormat="1" applyFont="1" applyAlignment="1">
      <alignment/>
    </xf>
    <xf numFmtId="171" fontId="0" fillId="0" borderId="10" xfId="42" applyNumberFormat="1" applyFont="1" applyBorder="1" applyAlignment="1">
      <alignment/>
    </xf>
    <xf numFmtId="171" fontId="0" fillId="0" borderId="11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9" fontId="0" fillId="0" borderId="10" xfId="59" applyFont="1" applyBorder="1" applyAlignment="1">
      <alignment/>
    </xf>
    <xf numFmtId="9" fontId="0" fillId="0" borderId="11" xfId="59" applyFont="1" applyBorder="1" applyAlignment="1">
      <alignment/>
    </xf>
    <xf numFmtId="9" fontId="0" fillId="0" borderId="12" xfId="59" applyFont="1" applyBorder="1" applyAlignment="1">
      <alignment/>
    </xf>
    <xf numFmtId="171" fontId="0" fillId="0" borderId="13" xfId="42" applyNumberFormat="1" applyFont="1" applyBorder="1" applyAlignment="1">
      <alignment/>
    </xf>
    <xf numFmtId="171" fontId="0" fillId="0" borderId="14" xfId="42" applyNumberFormat="1" applyFont="1" applyBorder="1" applyAlignment="1">
      <alignment/>
    </xf>
    <xf numFmtId="171" fontId="0" fillId="0" borderId="15" xfId="42" applyNumberFormat="1" applyFont="1" applyBorder="1" applyAlignment="1">
      <alignment/>
    </xf>
    <xf numFmtId="9" fontId="0" fillId="0" borderId="14" xfId="59" applyFont="1" applyBorder="1" applyAlignment="1">
      <alignment/>
    </xf>
    <xf numFmtId="171" fontId="0" fillId="0" borderId="16" xfId="42" applyNumberFormat="1" applyFont="1" applyBorder="1" applyAlignment="1">
      <alignment horizontal="center"/>
    </xf>
    <xf numFmtId="171" fontId="0" fillId="0" borderId="16" xfId="42" applyNumberFormat="1" applyFont="1" applyBorder="1" applyAlignment="1">
      <alignment horizontal="center"/>
    </xf>
    <xf numFmtId="171" fontId="0" fillId="0" borderId="16" xfId="42" applyNumberFormat="1" applyFont="1" applyBorder="1" applyAlignment="1">
      <alignment horizontal="center"/>
    </xf>
    <xf numFmtId="171" fontId="0" fillId="0" borderId="0" xfId="42" applyNumberFormat="1" applyFont="1" applyAlignment="1">
      <alignment/>
    </xf>
    <xf numFmtId="171" fontId="0" fillId="0" borderId="11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171" fontId="0" fillId="0" borderId="14" xfId="42" applyNumberFormat="1" applyFont="1" applyBorder="1" applyAlignment="1">
      <alignment/>
    </xf>
    <xf numFmtId="9" fontId="0" fillId="0" borderId="0" xfId="59" applyFont="1" applyAlignment="1">
      <alignment/>
    </xf>
    <xf numFmtId="9" fontId="0" fillId="0" borderId="13" xfId="59" applyFont="1" applyBorder="1" applyAlignment="1">
      <alignment/>
    </xf>
    <xf numFmtId="171" fontId="0" fillId="0" borderId="0" xfId="42" applyNumberFormat="1" applyFont="1" applyAlignment="1">
      <alignment/>
    </xf>
    <xf numFmtId="171" fontId="0" fillId="0" borderId="0" xfId="42" applyNumberFormat="1" applyFont="1" applyAlignment="1">
      <alignment horizontal="center"/>
    </xf>
    <xf numFmtId="171" fontId="0" fillId="0" borderId="0" xfId="42" applyNumberFormat="1" applyFont="1" applyAlignment="1" quotePrefix="1">
      <alignment/>
    </xf>
    <xf numFmtId="171" fontId="37" fillId="0" borderId="0" xfId="42" applyNumberFormat="1" applyFont="1" applyAlignment="1">
      <alignment/>
    </xf>
    <xf numFmtId="171" fontId="0" fillId="0" borderId="0" xfId="42" applyNumberFormat="1" applyFont="1" applyAlignment="1">
      <alignment/>
    </xf>
    <xf numFmtId="9" fontId="0" fillId="0" borderId="0" xfId="59" applyFont="1" applyAlignment="1">
      <alignment/>
    </xf>
    <xf numFmtId="171" fontId="0" fillId="0" borderId="16" xfId="42" applyNumberFormat="1" applyFont="1" applyBorder="1" applyAlignment="1">
      <alignment/>
    </xf>
    <xf numFmtId="171" fontId="0" fillId="0" borderId="17" xfId="42" applyNumberFormat="1" applyFont="1" applyBorder="1" applyAlignment="1">
      <alignment/>
    </xf>
    <xf numFmtId="171" fontId="0" fillId="0" borderId="18" xfId="42" applyNumberFormat="1" applyFont="1" applyBorder="1" applyAlignment="1">
      <alignment/>
    </xf>
    <xf numFmtId="171" fontId="0" fillId="0" borderId="19" xfId="42" applyNumberFormat="1" applyFont="1" applyBorder="1" applyAlignment="1">
      <alignment/>
    </xf>
    <xf numFmtId="171" fontId="0" fillId="0" borderId="20" xfId="42" applyNumberFormat="1" applyFont="1" applyBorder="1" applyAlignment="1">
      <alignment/>
    </xf>
    <xf numFmtId="171" fontId="0" fillId="0" borderId="21" xfId="42" applyNumberFormat="1" applyFont="1" applyBorder="1" applyAlignment="1">
      <alignment/>
    </xf>
    <xf numFmtId="171" fontId="37" fillId="0" borderId="16" xfId="42" applyNumberFormat="1" applyFont="1" applyBorder="1" applyAlignment="1">
      <alignment horizontal="center" vertical="center"/>
    </xf>
    <xf numFmtId="171" fontId="37" fillId="0" borderId="0" xfId="42" applyNumberFormat="1" applyFont="1" applyAlignment="1">
      <alignment horizontal="center"/>
    </xf>
    <xf numFmtId="171" fontId="37" fillId="0" borderId="16" xfId="42" applyNumberFormat="1" applyFont="1" applyBorder="1" applyAlignment="1">
      <alignment horizontal="center"/>
    </xf>
    <xf numFmtId="9" fontId="0" fillId="0" borderId="16" xfId="59" applyFont="1" applyBorder="1" applyAlignment="1">
      <alignment/>
    </xf>
    <xf numFmtId="171" fontId="0" fillId="0" borderId="0" xfId="42" applyNumberFormat="1" applyFont="1" applyAlignment="1">
      <alignment/>
    </xf>
    <xf numFmtId="171" fontId="0" fillId="0" borderId="11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171" fontId="0" fillId="0" borderId="16" xfId="42" applyNumberFormat="1" applyFont="1" applyBorder="1" applyAlignment="1">
      <alignment horizontal="center"/>
    </xf>
    <xf numFmtId="171" fontId="0" fillId="0" borderId="10" xfId="42" applyNumberFormat="1" applyFont="1" applyBorder="1" applyAlignment="1">
      <alignment/>
    </xf>
    <xf numFmtId="171" fontId="0" fillId="0" borderId="0" xfId="42" applyNumberFormat="1" applyFont="1" applyAlignment="1">
      <alignment horizontal="center"/>
    </xf>
    <xf numFmtId="171" fontId="0" fillId="0" borderId="13" xfId="42" applyNumberFormat="1" applyFont="1" applyBorder="1" applyAlignment="1">
      <alignment horizontal="center"/>
    </xf>
    <xf numFmtId="171" fontId="0" fillId="0" borderId="15" xfId="42" applyNumberFormat="1" applyFont="1" applyBorder="1" applyAlignment="1">
      <alignment horizontal="center"/>
    </xf>
    <xf numFmtId="171" fontId="0" fillId="0" borderId="0" xfId="42" applyNumberFormat="1" applyFont="1" applyAlignment="1">
      <alignment/>
    </xf>
    <xf numFmtId="171" fontId="0" fillId="0" borderId="10" xfId="42" applyNumberFormat="1" applyFont="1" applyBorder="1" applyAlignment="1">
      <alignment/>
    </xf>
    <xf numFmtId="171" fontId="0" fillId="0" borderId="11" xfId="42" applyNumberFormat="1" applyFont="1" applyBorder="1" applyAlignment="1">
      <alignment/>
    </xf>
    <xf numFmtId="171" fontId="0" fillId="0" borderId="16" xfId="42" applyNumberFormat="1" applyFont="1" applyBorder="1" applyAlignment="1">
      <alignment horizontal="center"/>
    </xf>
    <xf numFmtId="171" fontId="0" fillId="0" borderId="12" xfId="42" applyNumberFormat="1" applyFont="1" applyBorder="1" applyAlignment="1">
      <alignment/>
    </xf>
    <xf numFmtId="171" fontId="0" fillId="0" borderId="0" xfId="42" applyNumberFormat="1" applyFont="1" applyAlignment="1">
      <alignment/>
    </xf>
    <xf numFmtId="171" fontId="0" fillId="0" borderId="10" xfId="42" applyNumberFormat="1" applyFont="1" applyBorder="1" applyAlignment="1">
      <alignment/>
    </xf>
    <xf numFmtId="171" fontId="0" fillId="0" borderId="11" xfId="42" applyNumberFormat="1" applyFont="1" applyBorder="1" applyAlignment="1">
      <alignment/>
    </xf>
    <xf numFmtId="171" fontId="0" fillId="0" borderId="16" xfId="42" applyNumberFormat="1" applyFont="1" applyBorder="1" applyAlignment="1">
      <alignment horizontal="center" vertical="center" wrapText="1"/>
    </xf>
    <xf numFmtId="171" fontId="0" fillId="0" borderId="16" xfId="42" applyNumberFormat="1" applyFont="1" applyBorder="1" applyAlignment="1">
      <alignment horizontal="center" vertical="center"/>
    </xf>
    <xf numFmtId="171" fontId="0" fillId="0" borderId="16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5.421875" style="0" customWidth="1"/>
    <col min="2" max="2" width="6.00390625" style="0" customWidth="1"/>
    <col min="3" max="3" width="4.140625" style="0" customWidth="1"/>
  </cols>
  <sheetData>
    <row r="1" ht="18.75">
      <c r="A1" s="3" t="s">
        <v>1</v>
      </c>
    </row>
    <row r="3" ht="15">
      <c r="B3" s="5" t="s">
        <v>2</v>
      </c>
    </row>
    <row r="5" ht="15">
      <c r="B5" t="s">
        <v>3</v>
      </c>
    </row>
    <row r="6" spans="2:3" ht="15">
      <c r="B6">
        <v>1</v>
      </c>
      <c r="C6" t="s">
        <v>4</v>
      </c>
    </row>
    <row r="7" spans="2:3" ht="15">
      <c r="B7">
        <v>2</v>
      </c>
      <c r="C7" t="s">
        <v>5</v>
      </c>
    </row>
    <row r="9" ht="15">
      <c r="B9" t="s">
        <v>6</v>
      </c>
    </row>
    <row r="10" ht="15">
      <c r="B10" t="s">
        <v>7</v>
      </c>
    </row>
    <row r="12" ht="15">
      <c r="B12" t="s">
        <v>8</v>
      </c>
    </row>
    <row r="13" ht="15">
      <c r="B13" t="s">
        <v>9</v>
      </c>
    </row>
    <row r="14" ht="15">
      <c r="B14" t="s">
        <v>10</v>
      </c>
    </row>
    <row r="15" ht="15">
      <c r="B15" t="s">
        <v>11</v>
      </c>
    </row>
    <row r="17" ht="15">
      <c r="B17" t="s">
        <v>12</v>
      </c>
    </row>
    <row r="18" spans="2:3" ht="15">
      <c r="B18">
        <v>1</v>
      </c>
      <c r="C18" t="s">
        <v>13</v>
      </c>
    </row>
    <row r="19" spans="3:4" ht="15">
      <c r="C19" t="s">
        <v>0</v>
      </c>
      <c r="D19" t="s">
        <v>14</v>
      </c>
    </row>
    <row r="20" spans="3:4" ht="15">
      <c r="C20" t="s">
        <v>15</v>
      </c>
      <c r="D20" t="s">
        <v>19</v>
      </c>
    </row>
    <row r="21" spans="3:4" ht="15">
      <c r="C21" t="s">
        <v>16</v>
      </c>
      <c r="D21" t="s">
        <v>20</v>
      </c>
    </row>
    <row r="22" spans="3:4" ht="15">
      <c r="C22" t="s">
        <v>17</v>
      </c>
      <c r="D22" t="s">
        <v>21</v>
      </c>
    </row>
    <row r="23" spans="3:4" ht="15">
      <c r="C23" t="s">
        <v>18</v>
      </c>
      <c r="D23" t="s">
        <v>22</v>
      </c>
    </row>
    <row r="25" spans="2:3" ht="15">
      <c r="B25">
        <v>2</v>
      </c>
      <c r="C25" t="s">
        <v>23</v>
      </c>
    </row>
    <row r="26" spans="3:4" ht="15">
      <c r="C26" t="s">
        <v>0</v>
      </c>
      <c r="D26" t="s">
        <v>24</v>
      </c>
    </row>
    <row r="27" spans="3:4" ht="15">
      <c r="C27" t="s">
        <v>28</v>
      </c>
      <c r="D27" t="s">
        <v>25</v>
      </c>
    </row>
    <row r="28" spans="3:4" ht="15">
      <c r="C28" t="s">
        <v>16</v>
      </c>
      <c r="D28" t="s">
        <v>26</v>
      </c>
    </row>
    <row r="29" spans="3:4" ht="15">
      <c r="C29" t="s">
        <v>17</v>
      </c>
      <c r="D29" t="s">
        <v>27</v>
      </c>
    </row>
    <row r="31" ht="15">
      <c r="B31" t="s">
        <v>29</v>
      </c>
    </row>
    <row r="32" spans="2:3" ht="15">
      <c r="B32">
        <v>1</v>
      </c>
      <c r="C32" t="s">
        <v>30</v>
      </c>
    </row>
    <row r="33" spans="2:3" ht="15">
      <c r="B33">
        <v>2</v>
      </c>
      <c r="C33" t="s">
        <v>31</v>
      </c>
    </row>
    <row r="34" spans="2:3" ht="15">
      <c r="B34">
        <v>3</v>
      </c>
      <c r="C34" t="s">
        <v>32</v>
      </c>
    </row>
  </sheetData>
  <sheetProtection/>
  <printOptions/>
  <pageMargins left="0.55" right="0.53" top="0.75" bottom="0.75" header="0.3" footer="0.3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9.140625" style="1" customWidth="1"/>
    <col min="2" max="2" width="18.140625" style="1" customWidth="1"/>
    <col min="3" max="3" width="27.7109375" style="1" customWidth="1"/>
    <col min="4" max="5" width="14.00390625" style="1" customWidth="1"/>
    <col min="6" max="16384" width="9.140625" style="1" customWidth="1"/>
  </cols>
  <sheetData>
    <row r="1" s="4" customFormat="1" ht="15">
      <c r="A1" s="6" t="s">
        <v>34</v>
      </c>
    </row>
    <row r="2" s="4" customFormat="1" ht="15"/>
    <row r="3" ht="15">
      <c r="A3" s="6" t="s">
        <v>33</v>
      </c>
    </row>
    <row r="4" ht="15">
      <c r="A4" s="6" t="s">
        <v>35</v>
      </c>
    </row>
    <row r="5" ht="15">
      <c r="A5" s="6" t="s">
        <v>36</v>
      </c>
    </row>
    <row r="6" ht="15">
      <c r="A6" s="6" t="s">
        <v>140</v>
      </c>
    </row>
    <row r="7" ht="15">
      <c r="A7" s="6"/>
    </row>
    <row r="8" spans="2:5" ht="15">
      <c r="B8" s="59" t="s">
        <v>37</v>
      </c>
      <c r="C8" s="58" t="s">
        <v>38</v>
      </c>
      <c r="D8" s="59" t="s">
        <v>41</v>
      </c>
      <c r="E8" s="59"/>
    </row>
    <row r="9" spans="2:5" ht="15">
      <c r="B9" s="59"/>
      <c r="C9" s="58"/>
      <c r="D9" s="17" t="s">
        <v>39</v>
      </c>
      <c r="E9" s="17" t="s">
        <v>40</v>
      </c>
    </row>
    <row r="10" spans="2:5" ht="15">
      <c r="B10" s="7" t="s">
        <v>42</v>
      </c>
      <c r="C10" s="1">
        <v>200000</v>
      </c>
      <c r="D10" s="10">
        <v>0.35</v>
      </c>
      <c r="E10" s="10">
        <v>0.5</v>
      </c>
    </row>
    <row r="11" spans="2:5" ht="15">
      <c r="B11" s="8" t="s">
        <v>43</v>
      </c>
      <c r="C11" s="1">
        <v>300000</v>
      </c>
      <c r="D11" s="11">
        <v>0.5</v>
      </c>
      <c r="E11" s="11">
        <v>0.4</v>
      </c>
    </row>
    <row r="12" spans="2:5" ht="15">
      <c r="B12" s="8" t="s">
        <v>44</v>
      </c>
      <c r="C12" s="1">
        <v>40000</v>
      </c>
      <c r="D12" s="11"/>
      <c r="E12" s="11">
        <v>0.1</v>
      </c>
    </row>
    <row r="13" spans="2:5" ht="15">
      <c r="B13" s="9" t="s">
        <v>45</v>
      </c>
      <c r="C13" s="13">
        <v>60000</v>
      </c>
      <c r="D13" s="12">
        <v>0.15</v>
      </c>
      <c r="E13" s="12"/>
    </row>
    <row r="14" spans="2:5" ht="15.75" thickBot="1">
      <c r="B14" s="14" t="s">
        <v>46</v>
      </c>
      <c r="C14" s="15">
        <f>SUM(C10:C13)</f>
        <v>600000</v>
      </c>
      <c r="D14" s="16">
        <f>SUM(D10:D13)</f>
        <v>1</v>
      </c>
      <c r="E14" s="16">
        <f>SUM(E10:E13)</f>
        <v>1</v>
      </c>
    </row>
    <row r="15" ht="15.75" thickTop="1"/>
    <row r="16" ht="15">
      <c r="A16" s="6" t="s">
        <v>47</v>
      </c>
    </row>
    <row r="17" ht="15">
      <c r="A17" s="6" t="s">
        <v>48</v>
      </c>
    </row>
    <row r="18" spans="1:2" ht="15">
      <c r="A18" s="6" t="s">
        <v>0</v>
      </c>
      <c r="B18" s="6" t="s">
        <v>30</v>
      </c>
    </row>
    <row r="19" spans="1:2" ht="15">
      <c r="A19" s="6" t="s">
        <v>15</v>
      </c>
      <c r="B19" s="6" t="s">
        <v>31</v>
      </c>
    </row>
    <row r="20" spans="1:2" ht="15">
      <c r="A20" s="6" t="s">
        <v>16</v>
      </c>
      <c r="B20" s="6" t="s">
        <v>32</v>
      </c>
    </row>
    <row r="21" spans="1:2" ht="15">
      <c r="A21" s="6" t="s">
        <v>17</v>
      </c>
      <c r="B21" s="6" t="s">
        <v>49</v>
      </c>
    </row>
  </sheetData>
  <sheetProtection/>
  <mergeCells count="3">
    <mergeCell ref="C8:C9"/>
    <mergeCell ref="B8:B9"/>
    <mergeCell ref="D8:E8"/>
  </mergeCells>
  <printOptions/>
  <pageMargins left="0.7" right="0.35" top="0.75" bottom="0.75" header="0.3" footer="0.3"/>
  <pageSetup fitToHeight="1" fitToWidth="1"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9.140625" style="4" customWidth="1"/>
    <col min="2" max="2" width="31.8515625" style="4" customWidth="1"/>
    <col min="3" max="3" width="14.140625" style="4" customWidth="1"/>
    <col min="4" max="7" width="13.57421875" style="4" customWidth="1"/>
    <col min="8" max="16384" width="9.140625" style="4" customWidth="1"/>
  </cols>
  <sheetData>
    <row r="1" ht="15">
      <c r="A1" s="6" t="s">
        <v>50</v>
      </c>
    </row>
    <row r="2" spans="1:2" s="6" customFormat="1" ht="15">
      <c r="A2" s="20" t="s">
        <v>60</v>
      </c>
      <c r="B2" s="20" t="s">
        <v>61</v>
      </c>
    </row>
    <row r="3" s="6" customFormat="1" ht="15"/>
    <row r="4" spans="2:7" ht="15">
      <c r="B4" s="59" t="s">
        <v>51</v>
      </c>
      <c r="C4" s="59" t="s">
        <v>52</v>
      </c>
      <c r="D4" s="60" t="s">
        <v>57</v>
      </c>
      <c r="E4" s="60"/>
      <c r="F4" s="60" t="s">
        <v>58</v>
      </c>
      <c r="G4" s="60"/>
    </row>
    <row r="5" spans="2:7" ht="15">
      <c r="B5" s="59"/>
      <c r="C5" s="59"/>
      <c r="D5" s="17" t="s">
        <v>53</v>
      </c>
      <c r="E5" s="17" t="s">
        <v>54</v>
      </c>
      <c r="F5" s="17" t="s">
        <v>55</v>
      </c>
      <c r="G5" s="17" t="s">
        <v>56</v>
      </c>
    </row>
    <row r="6" spans="2:7" ht="15">
      <c r="B6" s="7" t="s">
        <v>59</v>
      </c>
      <c r="C6" s="4">
        <f>'Soal Ang BOP'!C14</f>
        <v>600000</v>
      </c>
      <c r="D6" s="7">
        <f>'Soal Ang BOP'!C10</f>
        <v>200000</v>
      </c>
      <c r="E6" s="4">
        <f>'Soal Ang BOP'!C11</f>
        <v>300000</v>
      </c>
      <c r="F6" s="7">
        <f>'Soal Ang BOP'!C12</f>
        <v>40000</v>
      </c>
      <c r="G6" s="7">
        <f>'Soal Ang BOP'!C13</f>
        <v>60000</v>
      </c>
    </row>
    <row r="7" spans="2:7" ht="15">
      <c r="B7" s="21" t="s">
        <v>62</v>
      </c>
      <c r="D7" s="8"/>
      <c r="F7" s="8"/>
      <c r="G7" s="8"/>
    </row>
    <row r="8" spans="2:7" ht="15">
      <c r="B8" s="21" t="s">
        <v>63</v>
      </c>
      <c r="D8" s="8">
        <f>'Soal Ang BOP'!D10/85%*'Soal Ang BOP'!C12</f>
        <v>16470.588235294115</v>
      </c>
      <c r="E8" s="4">
        <f>'Soal Ang BOP'!D11/85%*'Soal Ang BOP'!C12</f>
        <v>23529.411764705885</v>
      </c>
      <c r="F8" s="8">
        <f>-F6</f>
        <v>-40000</v>
      </c>
      <c r="G8" s="8"/>
    </row>
    <row r="9" spans="2:7" ht="15">
      <c r="B9" s="22" t="s">
        <v>64</v>
      </c>
      <c r="C9" s="13"/>
      <c r="D9" s="9">
        <f>'Soal Ang BOP'!E10/90%*'Soal Ang BOP'!C13</f>
        <v>33333.333333333336</v>
      </c>
      <c r="E9" s="13">
        <f>'Soal Ang BOP'!E11/90%*'Soal Ang BOP'!C13</f>
        <v>26666.666666666668</v>
      </c>
      <c r="F9" s="9"/>
      <c r="G9" s="9">
        <f>-G6</f>
        <v>-60000</v>
      </c>
    </row>
    <row r="10" spans="2:7" ht="15.75" thickBot="1">
      <c r="B10" s="23" t="s">
        <v>65</v>
      </c>
      <c r="C10" s="15">
        <f>SUM(C6:C9)</f>
        <v>600000</v>
      </c>
      <c r="D10" s="15">
        <f>SUM(D6:D9)</f>
        <v>249803.92156862747</v>
      </c>
      <c r="E10" s="15">
        <f>SUM(E6:E9)</f>
        <v>350196.0784313726</v>
      </c>
      <c r="F10" s="15">
        <f>SUM(F6:F9)</f>
        <v>0</v>
      </c>
      <c r="G10" s="15">
        <f>SUM(G6:G9)</f>
        <v>0</v>
      </c>
    </row>
    <row r="11" ht="15.75" thickTop="1"/>
    <row r="12" s="6" customFormat="1" ht="15">
      <c r="B12" s="20" t="s">
        <v>68</v>
      </c>
    </row>
    <row r="13" spans="2:7" s="6" customFormat="1" ht="15">
      <c r="B13" s="20"/>
      <c r="C13" s="25">
        <f>'Soal Ang BOP'!D10</f>
        <v>0.35</v>
      </c>
      <c r="D13" s="27" t="s">
        <v>69</v>
      </c>
      <c r="E13" s="6">
        <f>F6</f>
        <v>40000</v>
      </c>
      <c r="F13" s="26" t="s">
        <v>70</v>
      </c>
      <c r="G13" s="6">
        <f>C13/C14*E13</f>
        <v>16470.588235294115</v>
      </c>
    </row>
    <row r="14" spans="2:3" s="6" customFormat="1" ht="15">
      <c r="B14" s="20"/>
      <c r="C14" s="24">
        <f>'Soal Ang BOP'!D10+'Soal Ang BOP'!D11</f>
        <v>0.85</v>
      </c>
    </row>
    <row r="15" s="6" customFormat="1" ht="15">
      <c r="B15" s="20"/>
    </row>
    <row r="16" spans="2:7" s="6" customFormat="1" ht="15">
      <c r="B16" s="20"/>
      <c r="C16" s="25">
        <f>'Soal Ang BOP'!D11</f>
        <v>0.5</v>
      </c>
      <c r="D16" s="27" t="s">
        <v>69</v>
      </c>
      <c r="E16" s="20">
        <f>F6</f>
        <v>40000</v>
      </c>
      <c r="F16" s="26" t="s">
        <v>70</v>
      </c>
      <c r="G16" s="20">
        <f>C16/C17*E16</f>
        <v>23529.411764705885</v>
      </c>
    </row>
    <row r="17" spans="2:3" s="6" customFormat="1" ht="15">
      <c r="B17" s="20"/>
      <c r="C17" s="24">
        <f>C14</f>
        <v>0.85</v>
      </c>
    </row>
    <row r="18" s="6" customFormat="1" ht="15"/>
    <row r="19" s="6" customFormat="1" ht="15"/>
    <row r="20" spans="1:2" ht="15">
      <c r="A20" s="20" t="s">
        <v>66</v>
      </c>
      <c r="B20" s="20" t="s">
        <v>67</v>
      </c>
    </row>
    <row r="21" s="6" customFormat="1" ht="15">
      <c r="A21" s="20"/>
    </row>
    <row r="22" spans="2:7" ht="15">
      <c r="B22" s="59" t="s">
        <v>51</v>
      </c>
      <c r="C22" s="59" t="s">
        <v>52</v>
      </c>
      <c r="D22" s="60" t="s">
        <v>57</v>
      </c>
      <c r="E22" s="60"/>
      <c r="F22" s="60" t="s">
        <v>58</v>
      </c>
      <c r="G22" s="60"/>
    </row>
    <row r="23" spans="2:7" ht="15">
      <c r="B23" s="59"/>
      <c r="C23" s="59"/>
      <c r="D23" s="18" t="s">
        <v>53</v>
      </c>
      <c r="E23" s="18" t="s">
        <v>54</v>
      </c>
      <c r="F23" s="18" t="s">
        <v>55</v>
      </c>
      <c r="G23" s="18" t="s">
        <v>56</v>
      </c>
    </row>
    <row r="24" spans="2:7" ht="15">
      <c r="B24" s="7" t="s">
        <v>59</v>
      </c>
      <c r="C24" s="6">
        <f>'Soal Ang BOP'!C14</f>
        <v>600000</v>
      </c>
      <c r="D24" s="7">
        <f>'Soal Ang BOP'!C10</f>
        <v>200000</v>
      </c>
      <c r="E24" s="6">
        <f>'Soal Ang BOP'!C11</f>
        <v>300000</v>
      </c>
      <c r="F24" s="7">
        <f>'Soal Ang BOP'!C12</f>
        <v>40000</v>
      </c>
      <c r="G24" s="7">
        <f>'Soal Ang BOP'!C13</f>
        <v>60000</v>
      </c>
    </row>
    <row r="25" spans="2:7" ht="15">
      <c r="B25" s="21" t="s">
        <v>62</v>
      </c>
      <c r="C25" s="6"/>
      <c r="D25" s="8"/>
      <c r="E25" s="6"/>
      <c r="F25" s="8"/>
      <c r="G25" s="8"/>
    </row>
    <row r="26" spans="2:7" ht="15">
      <c r="B26" s="21" t="s">
        <v>63</v>
      </c>
      <c r="C26" s="6"/>
      <c r="D26" s="8">
        <f>G32</f>
        <v>14000</v>
      </c>
      <c r="E26" s="6">
        <f>G33</f>
        <v>20000</v>
      </c>
      <c r="F26" s="8">
        <f>-F24</f>
        <v>-40000</v>
      </c>
      <c r="G26" s="8">
        <f>G31</f>
        <v>6000</v>
      </c>
    </row>
    <row r="27" spans="2:7" ht="15">
      <c r="B27" s="22" t="s">
        <v>64</v>
      </c>
      <c r="C27" s="13"/>
      <c r="D27" s="9">
        <f>I37</f>
        <v>36666.66666666667</v>
      </c>
      <c r="E27" s="13">
        <f>I38</f>
        <v>29333.333333333336</v>
      </c>
      <c r="F27" s="9"/>
      <c r="G27" s="9">
        <f>(G24+G26)*-1</f>
        <v>-66000</v>
      </c>
    </row>
    <row r="28" spans="2:7" ht="15.75" thickBot="1">
      <c r="B28" s="23" t="s">
        <v>65</v>
      </c>
      <c r="C28" s="15">
        <f>SUM(C24:C27)</f>
        <v>600000</v>
      </c>
      <c r="D28" s="23">
        <f>SUM(D24:D27)</f>
        <v>250666.6666666667</v>
      </c>
      <c r="E28" s="15">
        <f>SUM(E24:E27)</f>
        <v>349333.3333333333</v>
      </c>
      <c r="F28" s="23">
        <f>SUM(F24:F27)</f>
        <v>0</v>
      </c>
      <c r="G28" s="23">
        <f>SUM(G24:G27)</f>
        <v>0</v>
      </c>
    </row>
    <row r="29" ht="15.75" thickTop="1"/>
    <row r="30" s="20" customFormat="1" ht="15">
      <c r="B30" s="26" t="s">
        <v>73</v>
      </c>
    </row>
    <row r="31" spans="2:7" ht="15">
      <c r="B31" s="26" t="s">
        <v>74</v>
      </c>
      <c r="C31" s="24">
        <f>'Soal Ang BOP'!D13</f>
        <v>0.15</v>
      </c>
      <c r="D31" s="26" t="s">
        <v>69</v>
      </c>
      <c r="E31" s="4">
        <f>F24</f>
        <v>40000</v>
      </c>
      <c r="F31" s="26" t="s">
        <v>70</v>
      </c>
      <c r="G31" s="4">
        <f>C31*F24</f>
        <v>6000</v>
      </c>
    </row>
    <row r="32" spans="2:7" ht="15">
      <c r="B32" s="26" t="s">
        <v>71</v>
      </c>
      <c r="C32" s="24">
        <f>'Soal Ang BOP'!D10</f>
        <v>0.35</v>
      </c>
      <c r="D32" s="26" t="s">
        <v>69</v>
      </c>
      <c r="E32" s="4">
        <f>E31</f>
        <v>40000</v>
      </c>
      <c r="F32" s="26" t="s">
        <v>70</v>
      </c>
      <c r="G32" s="4">
        <f>C32*F24</f>
        <v>14000</v>
      </c>
    </row>
    <row r="33" spans="2:7" ht="15">
      <c r="B33" s="26" t="s">
        <v>72</v>
      </c>
      <c r="C33" s="24">
        <f>'Soal Ang BOP'!D11</f>
        <v>0.5</v>
      </c>
      <c r="D33" s="26" t="s">
        <v>69</v>
      </c>
      <c r="E33" s="4">
        <f>E32</f>
        <v>40000</v>
      </c>
      <c r="F33" s="26" t="s">
        <v>70</v>
      </c>
      <c r="G33" s="4">
        <f>C33*F24</f>
        <v>20000</v>
      </c>
    </row>
    <row r="35" ht="15">
      <c r="B35" s="26" t="s">
        <v>75</v>
      </c>
    </row>
    <row r="36" ht="15">
      <c r="B36" s="26" t="s">
        <v>76</v>
      </c>
    </row>
    <row r="37" spans="2:9" ht="15">
      <c r="B37" s="26" t="s">
        <v>71</v>
      </c>
      <c r="C37" s="24">
        <f>'Soal Ang BOP'!E10</f>
        <v>0.5</v>
      </c>
      <c r="D37" s="28" t="s">
        <v>77</v>
      </c>
      <c r="E37" s="24">
        <v>0.9</v>
      </c>
      <c r="F37" s="26" t="s">
        <v>69</v>
      </c>
      <c r="G37" s="4">
        <f>G27*-1</f>
        <v>66000</v>
      </c>
      <c r="H37" s="26" t="s">
        <v>70</v>
      </c>
      <c r="I37" s="4">
        <f>C37/E37*G37</f>
        <v>36666.66666666667</v>
      </c>
    </row>
    <row r="38" spans="2:9" ht="15">
      <c r="B38" s="26" t="s">
        <v>72</v>
      </c>
      <c r="C38" s="24">
        <f>'Soal Ang BOP'!E11</f>
        <v>0.4</v>
      </c>
      <c r="D38" s="28" t="s">
        <v>77</v>
      </c>
      <c r="E38" s="24">
        <v>0.9</v>
      </c>
      <c r="F38" s="26" t="s">
        <v>69</v>
      </c>
      <c r="G38" s="4">
        <f>G37</f>
        <v>66000</v>
      </c>
      <c r="H38" s="26" t="s">
        <v>70</v>
      </c>
      <c r="I38" s="20">
        <f>C38/E38*G38</f>
        <v>29333.333333333336</v>
      </c>
    </row>
    <row r="41" spans="1:2" ht="15">
      <c r="A41" s="26" t="s">
        <v>78</v>
      </c>
      <c r="B41" s="26" t="s">
        <v>79</v>
      </c>
    </row>
    <row r="43" spans="2:7" ht="15">
      <c r="B43" s="59" t="s">
        <v>51</v>
      </c>
      <c r="C43" s="59" t="s">
        <v>52</v>
      </c>
      <c r="D43" s="60" t="s">
        <v>57</v>
      </c>
      <c r="E43" s="60"/>
      <c r="F43" s="60" t="s">
        <v>58</v>
      </c>
      <c r="G43" s="60"/>
    </row>
    <row r="44" spans="2:7" ht="15">
      <c r="B44" s="59"/>
      <c r="C44" s="59"/>
      <c r="D44" s="19" t="s">
        <v>53</v>
      </c>
      <c r="E44" s="19" t="s">
        <v>54</v>
      </c>
      <c r="F44" s="19" t="s">
        <v>55</v>
      </c>
      <c r="G44" s="19" t="s">
        <v>56</v>
      </c>
    </row>
    <row r="45" spans="2:7" ht="15">
      <c r="B45" s="7" t="s">
        <v>59</v>
      </c>
      <c r="C45" s="7">
        <f>C24</f>
        <v>600000</v>
      </c>
      <c r="D45" s="20">
        <f>D24</f>
        <v>200000</v>
      </c>
      <c r="E45" s="7">
        <f>E24</f>
        <v>300000</v>
      </c>
      <c r="F45" s="20">
        <f>F24</f>
        <v>40000</v>
      </c>
      <c r="G45" s="7">
        <f>G24</f>
        <v>60000</v>
      </c>
    </row>
    <row r="46" spans="2:7" ht="15">
      <c r="B46" s="21" t="s">
        <v>62</v>
      </c>
      <c r="C46" s="20"/>
      <c r="D46" s="21"/>
      <c r="E46" s="20"/>
      <c r="F46" s="21"/>
      <c r="G46" s="21"/>
    </row>
    <row r="47" spans="2:7" ht="15">
      <c r="B47" s="21" t="s">
        <v>63</v>
      </c>
      <c r="C47" s="20"/>
      <c r="D47" s="21">
        <f>G61</f>
        <v>16345.349999999999</v>
      </c>
      <c r="E47" s="20">
        <f>G62</f>
        <v>23349.5</v>
      </c>
      <c r="F47" s="21">
        <f>-C56</f>
        <v>-46701</v>
      </c>
      <c r="G47" s="21">
        <f>G60</f>
        <v>7005.15</v>
      </c>
    </row>
    <row r="48" spans="2:7" ht="15">
      <c r="B48" s="22" t="s">
        <v>64</v>
      </c>
      <c r="C48" s="13"/>
      <c r="D48" s="22">
        <f>G66</f>
        <v>33502.5</v>
      </c>
      <c r="E48" s="13">
        <f>G67</f>
        <v>26802</v>
      </c>
      <c r="F48" s="22">
        <f>G65</f>
        <v>6701</v>
      </c>
      <c r="G48" s="22">
        <f>-C57</f>
        <v>-67005</v>
      </c>
    </row>
    <row r="49" spans="2:7" ht="15.75" thickBot="1">
      <c r="B49" s="23" t="s">
        <v>65</v>
      </c>
      <c r="C49" s="15">
        <f>SUM(C45:C48)</f>
        <v>600000</v>
      </c>
      <c r="D49" s="23">
        <f>SUM(D45:D48)</f>
        <v>249847.85</v>
      </c>
      <c r="E49" s="15">
        <f>SUM(E45:E48)</f>
        <v>350151.5</v>
      </c>
      <c r="F49" s="23">
        <f>SUM(F45:F48)</f>
        <v>0</v>
      </c>
      <c r="G49" s="23">
        <f>SUM(G45:G48)</f>
        <v>0.14999999999417923</v>
      </c>
    </row>
    <row r="50" ht="15.75" thickTop="1"/>
    <row r="51" spans="2:6" ht="15">
      <c r="B51" s="26" t="s">
        <v>80</v>
      </c>
      <c r="C51" s="26"/>
      <c r="D51" s="26"/>
      <c r="F51" s="28"/>
    </row>
    <row r="52" ht="15">
      <c r="B52" s="26" t="s">
        <v>81</v>
      </c>
    </row>
    <row r="54" ht="15">
      <c r="B54" s="26" t="s">
        <v>82</v>
      </c>
    </row>
    <row r="56" spans="2:3" ht="15">
      <c r="B56" s="26" t="s">
        <v>83</v>
      </c>
      <c r="C56" s="4">
        <v>46701</v>
      </c>
    </row>
    <row r="57" spans="2:3" ht="15">
      <c r="B57" s="26" t="s">
        <v>84</v>
      </c>
      <c r="C57" s="4">
        <v>67005</v>
      </c>
    </row>
    <row r="59" ht="15">
      <c r="B59" s="29" t="s">
        <v>85</v>
      </c>
    </row>
    <row r="60" spans="2:7" ht="15">
      <c r="B60" s="26" t="s">
        <v>74</v>
      </c>
      <c r="C60" s="24">
        <v>0.15</v>
      </c>
      <c r="D60" s="26" t="s">
        <v>69</v>
      </c>
      <c r="E60" s="20">
        <f>C56</f>
        <v>46701</v>
      </c>
      <c r="F60" s="26" t="s">
        <v>70</v>
      </c>
      <c r="G60" s="20">
        <f>C60*E60</f>
        <v>7005.15</v>
      </c>
    </row>
    <row r="61" spans="2:7" ht="15">
      <c r="B61" s="26" t="s">
        <v>71</v>
      </c>
      <c r="C61" s="24">
        <v>0.35</v>
      </c>
      <c r="D61" s="26" t="s">
        <v>69</v>
      </c>
      <c r="E61" s="20">
        <f>E60</f>
        <v>46701</v>
      </c>
      <c r="F61" s="26" t="s">
        <v>70</v>
      </c>
      <c r="G61" s="20">
        <f>C61*E61</f>
        <v>16345.349999999999</v>
      </c>
    </row>
    <row r="62" spans="2:7" ht="15">
      <c r="B62" s="26" t="s">
        <v>72</v>
      </c>
      <c r="C62" s="24">
        <v>0.5</v>
      </c>
      <c r="D62" s="26" t="s">
        <v>69</v>
      </c>
      <c r="E62" s="20">
        <f>E61</f>
        <v>46701</v>
      </c>
      <c r="F62" s="26" t="s">
        <v>70</v>
      </c>
      <c r="G62" s="20">
        <f>C62*E62-1</f>
        <v>23349.5</v>
      </c>
    </row>
    <row r="64" spans="2:7" ht="15">
      <c r="B64" s="29" t="s">
        <v>86</v>
      </c>
      <c r="C64" s="26"/>
      <c r="D64" s="26"/>
      <c r="E64" s="26"/>
      <c r="F64" s="26"/>
      <c r="G64" s="26"/>
    </row>
    <row r="65" spans="2:7" ht="15">
      <c r="B65" s="30" t="s">
        <v>87</v>
      </c>
      <c r="C65" s="31">
        <v>0.1</v>
      </c>
      <c r="D65" s="26" t="s">
        <v>69</v>
      </c>
      <c r="E65" s="26">
        <f>C57</f>
        <v>67005</v>
      </c>
      <c r="F65" s="26" t="s">
        <v>70</v>
      </c>
      <c r="G65" s="26">
        <f>C65*E65+0.5</f>
        <v>6701</v>
      </c>
    </row>
    <row r="66" spans="2:7" ht="15">
      <c r="B66" s="26" t="s">
        <v>71</v>
      </c>
      <c r="C66" s="24">
        <v>0.5</v>
      </c>
      <c r="D66" s="26" t="s">
        <v>69</v>
      </c>
      <c r="E66" s="26">
        <f>E65</f>
        <v>67005</v>
      </c>
      <c r="F66" s="26" t="s">
        <v>70</v>
      </c>
      <c r="G66" s="26">
        <f>C66*E66</f>
        <v>33502.5</v>
      </c>
    </row>
    <row r="67" spans="2:7" ht="15">
      <c r="B67" s="26" t="s">
        <v>72</v>
      </c>
      <c r="C67" s="24">
        <v>0.4</v>
      </c>
      <c r="D67" s="26" t="s">
        <v>69</v>
      </c>
      <c r="E67" s="26">
        <f>E66</f>
        <v>67005</v>
      </c>
      <c r="F67" s="26" t="s">
        <v>70</v>
      </c>
      <c r="G67" s="26">
        <f>C67*E67</f>
        <v>26802</v>
      </c>
    </row>
    <row r="69" spans="1:2" ht="15">
      <c r="A69" s="30" t="s">
        <v>88</v>
      </c>
      <c r="B69" s="30" t="s">
        <v>89</v>
      </c>
    </row>
    <row r="71" spans="2:6" ht="24.75" customHeight="1">
      <c r="B71" s="38" t="s">
        <v>51</v>
      </c>
      <c r="C71" s="38" t="s">
        <v>90</v>
      </c>
      <c r="D71" s="38" t="s">
        <v>91</v>
      </c>
      <c r="E71" s="38" t="s">
        <v>92</v>
      </c>
      <c r="F71" s="38" t="s">
        <v>93</v>
      </c>
    </row>
    <row r="72" spans="2:6" ht="15">
      <c r="B72" s="33" t="str">
        <f>B65</f>
        <v>Dept Jasa X</v>
      </c>
      <c r="C72" s="7">
        <f>F45</f>
        <v>40000</v>
      </c>
      <c r="D72" s="34">
        <f>G60</f>
        <v>7005.15</v>
      </c>
      <c r="E72" s="7">
        <f>G65</f>
        <v>6701</v>
      </c>
      <c r="F72" s="35">
        <f>C72-D72+E72</f>
        <v>39695.85</v>
      </c>
    </row>
    <row r="73" spans="2:6" ht="15">
      <c r="B73" s="36" t="str">
        <f>B60</f>
        <v>Dept Jasa Y</v>
      </c>
      <c r="C73" s="22">
        <f>G45</f>
        <v>60000</v>
      </c>
      <c r="D73" s="13">
        <f>G65</f>
        <v>6701</v>
      </c>
      <c r="E73" s="22">
        <f>G60</f>
        <v>7005.15</v>
      </c>
      <c r="F73" s="37">
        <f>C73-D73+E73</f>
        <v>60304.15</v>
      </c>
    </row>
  </sheetData>
  <sheetProtection/>
  <mergeCells count="12">
    <mergeCell ref="B43:B44"/>
    <mergeCell ref="C43:C44"/>
    <mergeCell ref="D43:E43"/>
    <mergeCell ref="F43:G43"/>
    <mergeCell ref="D4:E4"/>
    <mergeCell ref="F4:G4"/>
    <mergeCell ref="B4:B5"/>
    <mergeCell ref="C4:C5"/>
    <mergeCell ref="B22:B23"/>
    <mergeCell ref="C22:C23"/>
    <mergeCell ref="D22:E22"/>
    <mergeCell ref="F22:G22"/>
  </mergeCells>
  <printOptions/>
  <pageMargins left="0.7" right="0.7" top="0.29" bottom="0.16" header="0.3" footer="0.18"/>
  <pageSetup fitToHeight="1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9.140625" style="2" customWidth="1"/>
    <col min="2" max="2" width="18.28125" style="2" customWidth="1"/>
    <col min="3" max="3" width="13.28125" style="2" customWidth="1"/>
    <col min="4" max="4" width="10.57421875" style="2" bestFit="1" customWidth="1"/>
    <col min="5" max="9" width="9.140625" style="2" customWidth="1"/>
    <col min="10" max="10" width="11.28125" style="2" customWidth="1"/>
    <col min="11" max="16384" width="9.140625" style="2" customWidth="1"/>
  </cols>
  <sheetData>
    <row r="1" ht="15">
      <c r="A1" s="30" t="s">
        <v>34</v>
      </c>
    </row>
    <row r="3" ht="15">
      <c r="A3" s="30" t="s">
        <v>94</v>
      </c>
    </row>
    <row r="4" ht="15">
      <c r="A4" s="30" t="s">
        <v>95</v>
      </c>
    </row>
    <row r="5" ht="15">
      <c r="A5" s="30" t="s">
        <v>146</v>
      </c>
    </row>
    <row r="6" ht="15">
      <c r="A6" s="30" t="s">
        <v>147</v>
      </c>
    </row>
    <row r="8" spans="2:3" ht="15">
      <c r="B8" s="39" t="s">
        <v>96</v>
      </c>
      <c r="C8" s="39" t="s">
        <v>97</v>
      </c>
    </row>
    <row r="9" spans="2:3" ht="15">
      <c r="B9" s="30" t="s">
        <v>98</v>
      </c>
      <c r="C9" s="2">
        <v>1500000</v>
      </c>
    </row>
    <row r="10" spans="2:3" ht="15">
      <c r="B10" s="30" t="s">
        <v>100</v>
      </c>
      <c r="C10" s="2">
        <v>1750000</v>
      </c>
    </row>
    <row r="11" spans="2:3" ht="15">
      <c r="B11" s="30" t="s">
        <v>101</v>
      </c>
      <c r="C11" s="2">
        <v>2000000</v>
      </c>
    </row>
    <row r="12" spans="2:3" ht="15">
      <c r="B12" s="30" t="s">
        <v>99</v>
      </c>
      <c r="C12" s="2">
        <v>1250000</v>
      </c>
    </row>
    <row r="13" spans="2:3" ht="15">
      <c r="B13" s="30" t="s">
        <v>102</v>
      </c>
      <c r="C13" s="13">
        <v>2500000</v>
      </c>
    </row>
    <row r="14" ht="15">
      <c r="C14" s="2">
        <f>SUM(C9:C13)</f>
        <v>9000000</v>
      </c>
    </row>
    <row r="16" ht="15">
      <c r="A16" s="30" t="s">
        <v>103</v>
      </c>
    </row>
    <row r="18" spans="2:7" ht="15">
      <c r="B18" s="40" t="s">
        <v>96</v>
      </c>
      <c r="C18" s="40" t="s">
        <v>104</v>
      </c>
      <c r="D18" s="40" t="s">
        <v>105</v>
      </c>
      <c r="E18" s="40" t="s">
        <v>106</v>
      </c>
      <c r="F18" s="40" t="s">
        <v>53</v>
      </c>
      <c r="G18" s="40" t="s">
        <v>54</v>
      </c>
    </row>
    <row r="19" spans="2:7" ht="15">
      <c r="B19" s="32" t="s">
        <v>53</v>
      </c>
      <c r="C19" s="41">
        <v>0.15</v>
      </c>
      <c r="D19" s="41">
        <v>0.2</v>
      </c>
      <c r="E19" s="41">
        <v>0.3</v>
      </c>
      <c r="F19" s="41"/>
      <c r="G19" s="41">
        <v>0.35</v>
      </c>
    </row>
    <row r="20" spans="2:7" ht="15">
      <c r="B20" s="32" t="s">
        <v>54</v>
      </c>
      <c r="C20" s="41">
        <v>0.2</v>
      </c>
      <c r="D20" s="41">
        <v>0.15</v>
      </c>
      <c r="E20" s="41">
        <v>0.3</v>
      </c>
      <c r="F20" s="41">
        <v>0.35</v>
      </c>
      <c r="G20" s="41"/>
    </row>
    <row r="22" ht="15">
      <c r="A22" s="30" t="s">
        <v>107</v>
      </c>
    </row>
    <row r="23" ht="15">
      <c r="A23" s="30" t="s">
        <v>108</v>
      </c>
    </row>
    <row r="25" ht="15">
      <c r="A25" s="30" t="s">
        <v>148</v>
      </c>
    </row>
    <row r="27" spans="1:4" ht="15">
      <c r="A27" s="30" t="s">
        <v>109</v>
      </c>
      <c r="D27" s="2">
        <v>1250000</v>
      </c>
    </row>
    <row r="28" spans="1:4" ht="15">
      <c r="A28" s="30" t="s">
        <v>110</v>
      </c>
      <c r="D28" s="2">
        <v>953000</v>
      </c>
    </row>
    <row r="29" spans="1:4" ht="15">
      <c r="A29" s="30" t="s">
        <v>111</v>
      </c>
      <c r="D29" s="30">
        <v>2000000</v>
      </c>
    </row>
    <row r="30" spans="1:4" ht="15">
      <c r="A30" s="30" t="s">
        <v>112</v>
      </c>
      <c r="D30" s="2">
        <v>1750000</v>
      </c>
    </row>
    <row r="31" ht="15">
      <c r="A31" s="30" t="s">
        <v>113</v>
      </c>
    </row>
    <row r="33" ht="15">
      <c r="A33" s="30" t="s">
        <v>114</v>
      </c>
    </row>
    <row r="34" ht="15">
      <c r="A34" s="30" t="s">
        <v>149</v>
      </c>
    </row>
    <row r="35" ht="15">
      <c r="A35" s="30" t="s">
        <v>115</v>
      </c>
    </row>
    <row r="36" ht="15">
      <c r="A36" s="30" t="s">
        <v>150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C1">
      <selection activeCell="J21" sqref="J21"/>
    </sheetView>
  </sheetViews>
  <sheetFormatPr defaultColWidth="9.140625" defaultRowHeight="15"/>
  <cols>
    <col min="2" max="2" width="24.8515625" style="0" customWidth="1"/>
    <col min="3" max="3" width="21.00390625" style="0" customWidth="1"/>
    <col min="4" max="4" width="18.140625" style="0" bestFit="1" customWidth="1"/>
    <col min="5" max="5" width="19.7109375" style="0" bestFit="1" customWidth="1"/>
    <col min="6" max="6" width="9.57421875" style="0" customWidth="1"/>
    <col min="7" max="7" width="12.57421875" style="0" customWidth="1"/>
    <col min="9" max="9" width="26.00390625" style="0" bestFit="1" customWidth="1"/>
    <col min="10" max="10" width="22.8515625" style="0" customWidth="1"/>
    <col min="11" max="11" width="18.140625" style="0" bestFit="1" customWidth="1"/>
    <col min="12" max="12" width="19.7109375" style="0" bestFit="1" customWidth="1"/>
  </cols>
  <sheetData>
    <row r="1" spans="1:7" ht="15">
      <c r="A1" s="42" t="s">
        <v>34</v>
      </c>
      <c r="B1" s="42"/>
      <c r="C1" s="42"/>
      <c r="D1" s="42"/>
      <c r="E1" s="42"/>
      <c r="F1" s="42"/>
      <c r="G1" s="42"/>
    </row>
    <row r="2" spans="1:9" ht="15">
      <c r="A2" s="42"/>
      <c r="B2" s="50" t="s">
        <v>138</v>
      </c>
      <c r="C2" s="42"/>
      <c r="D2" s="42"/>
      <c r="E2" s="42"/>
      <c r="F2" s="42"/>
      <c r="G2" s="42"/>
      <c r="I2" t="s">
        <v>139</v>
      </c>
    </row>
    <row r="3" spans="1:13" ht="15">
      <c r="A3" s="50" t="s">
        <v>132</v>
      </c>
      <c r="B3" s="42"/>
      <c r="C3" s="42"/>
      <c r="D3" s="42"/>
      <c r="E3" s="42"/>
      <c r="F3" s="42"/>
      <c r="G3" s="42"/>
      <c r="H3" s="55" t="s">
        <v>141</v>
      </c>
      <c r="I3" s="42"/>
      <c r="J3" s="42"/>
      <c r="K3" s="42"/>
      <c r="L3" s="50"/>
      <c r="M3" s="42"/>
    </row>
    <row r="4" spans="1:13" ht="15">
      <c r="A4" s="50" t="s">
        <v>117</v>
      </c>
      <c r="B4" s="42"/>
      <c r="C4" s="42"/>
      <c r="D4" s="42"/>
      <c r="E4" s="42"/>
      <c r="F4" s="42"/>
      <c r="G4" s="42"/>
      <c r="H4" s="55" t="s">
        <v>142</v>
      </c>
      <c r="I4" s="42"/>
      <c r="J4" s="42"/>
      <c r="K4" s="42"/>
      <c r="L4" s="50"/>
      <c r="M4" s="42"/>
    </row>
    <row r="5" spans="1:13" ht="15">
      <c r="A5" s="50" t="s">
        <v>135</v>
      </c>
      <c r="B5" s="42"/>
      <c r="C5" s="42"/>
      <c r="D5" s="42"/>
      <c r="E5" s="42"/>
      <c r="F5" s="42"/>
      <c r="G5" s="42"/>
      <c r="H5" s="50" t="s">
        <v>135</v>
      </c>
      <c r="I5" s="42"/>
      <c r="J5" s="42"/>
      <c r="K5" s="42"/>
      <c r="L5" s="50"/>
      <c r="M5" s="42"/>
    </row>
    <row r="6" spans="1:13" ht="1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15">
      <c r="A7" s="50" t="s">
        <v>140</v>
      </c>
      <c r="B7" s="42"/>
      <c r="C7" s="42"/>
      <c r="D7" s="42"/>
      <c r="E7" s="42"/>
      <c r="F7" s="42"/>
      <c r="G7" s="42"/>
      <c r="H7" s="55" t="s">
        <v>143</v>
      </c>
      <c r="I7" s="42"/>
      <c r="J7" s="42"/>
      <c r="K7" s="42"/>
      <c r="L7" s="42"/>
      <c r="M7" s="42"/>
    </row>
    <row r="8" spans="1:13" ht="1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15">
      <c r="A9" s="42"/>
      <c r="B9" s="59" t="s">
        <v>37</v>
      </c>
      <c r="C9" s="58" t="s">
        <v>38</v>
      </c>
      <c r="D9" s="59" t="s">
        <v>41</v>
      </c>
      <c r="E9" s="59"/>
      <c r="F9" s="42"/>
      <c r="G9" s="42"/>
      <c r="H9" s="42"/>
      <c r="I9" s="59" t="s">
        <v>37</v>
      </c>
      <c r="J9" s="58" t="s">
        <v>38</v>
      </c>
      <c r="K9" s="59" t="s">
        <v>41</v>
      </c>
      <c r="L9" s="59"/>
      <c r="M9" s="42"/>
    </row>
    <row r="10" spans="1:13" ht="15">
      <c r="A10" s="42"/>
      <c r="B10" s="59"/>
      <c r="C10" s="58"/>
      <c r="D10" s="53" t="s">
        <v>136</v>
      </c>
      <c r="E10" s="53" t="s">
        <v>122</v>
      </c>
      <c r="F10" s="42"/>
      <c r="G10" s="42"/>
      <c r="H10" s="42"/>
      <c r="I10" s="59"/>
      <c r="J10" s="58"/>
      <c r="K10" s="53" t="s">
        <v>136</v>
      </c>
      <c r="L10" s="53" t="s">
        <v>122</v>
      </c>
      <c r="M10" s="42"/>
    </row>
    <row r="11" spans="1:13" ht="15">
      <c r="A11" s="42"/>
      <c r="B11" s="51" t="s">
        <v>133</v>
      </c>
      <c r="C11" s="42">
        <v>200000</v>
      </c>
      <c r="D11" s="10">
        <v>0.35</v>
      </c>
      <c r="E11" s="10">
        <v>0.5</v>
      </c>
      <c r="F11" s="42"/>
      <c r="G11" s="42"/>
      <c r="H11" s="42"/>
      <c r="I11" s="56" t="s">
        <v>144</v>
      </c>
      <c r="J11" s="42">
        <v>2000000000</v>
      </c>
      <c r="K11" s="10">
        <v>0.25</v>
      </c>
      <c r="L11" s="10">
        <v>0.4</v>
      </c>
      <c r="M11" s="42"/>
    </row>
    <row r="12" spans="1:13" ht="15">
      <c r="A12" s="42"/>
      <c r="B12" s="52" t="s">
        <v>134</v>
      </c>
      <c r="C12" s="42">
        <v>300000</v>
      </c>
      <c r="D12" s="11">
        <v>0.5</v>
      </c>
      <c r="E12" s="11">
        <v>0.4</v>
      </c>
      <c r="F12" s="42"/>
      <c r="G12" s="42"/>
      <c r="H12" s="42"/>
      <c r="I12" s="57" t="s">
        <v>145</v>
      </c>
      <c r="J12" s="42">
        <v>3000000000</v>
      </c>
      <c r="K12" s="11">
        <v>0.6</v>
      </c>
      <c r="L12" s="11">
        <v>0.5</v>
      </c>
      <c r="M12" s="42"/>
    </row>
    <row r="13" spans="1:13" ht="15">
      <c r="A13" s="42"/>
      <c r="B13" s="52" t="s">
        <v>137</v>
      </c>
      <c r="C13" s="42">
        <v>40000</v>
      </c>
      <c r="D13" s="11"/>
      <c r="E13" s="11">
        <v>0.1</v>
      </c>
      <c r="F13" s="42"/>
      <c r="G13" s="42"/>
      <c r="H13" s="42"/>
      <c r="I13" s="52" t="s">
        <v>137</v>
      </c>
      <c r="J13" s="42">
        <v>400000000</v>
      </c>
      <c r="K13" s="11"/>
      <c r="L13" s="11">
        <v>0.1</v>
      </c>
      <c r="M13" s="42"/>
    </row>
    <row r="14" spans="1:13" ht="15">
      <c r="A14" s="42"/>
      <c r="B14" s="54" t="s">
        <v>120</v>
      </c>
      <c r="C14" s="13">
        <v>60000</v>
      </c>
      <c r="D14" s="12">
        <v>0.15</v>
      </c>
      <c r="E14" s="12"/>
      <c r="F14" s="42"/>
      <c r="G14" s="42"/>
      <c r="H14" s="42"/>
      <c r="I14" s="54" t="s">
        <v>120</v>
      </c>
      <c r="J14" s="13">
        <v>600000000</v>
      </c>
      <c r="K14" s="12">
        <v>0.15</v>
      </c>
      <c r="L14" s="12"/>
      <c r="M14" s="42"/>
    </row>
    <row r="15" spans="1:13" ht="15.75" thickBot="1">
      <c r="A15" s="42"/>
      <c r="B15" s="23" t="s">
        <v>46</v>
      </c>
      <c r="C15" s="15">
        <f>SUM(C11:C14)</f>
        <v>600000</v>
      </c>
      <c r="D15" s="16">
        <f>SUM(D11:D14)</f>
        <v>1</v>
      </c>
      <c r="E15" s="16">
        <f>SUM(E11:E14)</f>
        <v>1</v>
      </c>
      <c r="F15" s="42"/>
      <c r="G15" s="42"/>
      <c r="H15" s="42"/>
      <c r="I15" s="23" t="s">
        <v>46</v>
      </c>
      <c r="J15" s="15">
        <f>SUM(J11:J14)</f>
        <v>6000000000</v>
      </c>
      <c r="K15" s="16">
        <f>SUM(K11:K14)</f>
        <v>1</v>
      </c>
      <c r="L15" s="16">
        <f>SUM(L11:L14)</f>
        <v>1</v>
      </c>
      <c r="M15" s="42"/>
    </row>
    <row r="16" spans="1:13" ht="15.75" thickTop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5">
      <c r="A17" s="42" t="s">
        <v>47</v>
      </c>
      <c r="B17" s="42"/>
      <c r="C17" s="42"/>
      <c r="D17" s="42"/>
      <c r="E17" s="42"/>
      <c r="F17" s="42"/>
      <c r="G17" s="42"/>
      <c r="H17" s="42" t="s">
        <v>47</v>
      </c>
      <c r="I17" s="42"/>
      <c r="J17" s="42"/>
      <c r="K17" s="42"/>
      <c r="L17" s="42"/>
      <c r="M17" s="42"/>
    </row>
    <row r="18" spans="1:13" ht="15">
      <c r="A18" s="50" t="s">
        <v>131</v>
      </c>
      <c r="B18" s="42"/>
      <c r="C18" s="42"/>
      <c r="D18" s="42"/>
      <c r="E18" s="42"/>
      <c r="F18" s="42"/>
      <c r="G18" s="42"/>
      <c r="H18" s="50" t="s">
        <v>131</v>
      </c>
      <c r="I18" s="42"/>
      <c r="J18" s="42"/>
      <c r="K18" s="42"/>
      <c r="L18" s="42"/>
      <c r="M18" s="42"/>
    </row>
    <row r="19" spans="1:7" ht="15">
      <c r="A19" s="42"/>
      <c r="B19" s="42"/>
      <c r="C19" s="42"/>
      <c r="D19" s="42"/>
      <c r="E19" s="42"/>
      <c r="F19" s="42"/>
      <c r="G19" s="42"/>
    </row>
  </sheetData>
  <sheetProtection/>
  <mergeCells count="6">
    <mergeCell ref="B9:B10"/>
    <mergeCell ref="C9:C10"/>
    <mergeCell ref="D9:E9"/>
    <mergeCell ref="I9:I10"/>
    <mergeCell ref="J9:J10"/>
    <mergeCell ref="K9:L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E11" sqref="E11"/>
    </sheetView>
  </sheetViews>
  <sheetFormatPr defaultColWidth="9.140625" defaultRowHeight="15"/>
  <cols>
    <col min="2" max="2" width="24.8515625" style="0" customWidth="1"/>
    <col min="3" max="3" width="22.8515625" style="0" customWidth="1"/>
    <col min="4" max="4" width="24.00390625" style="0" customWidth="1"/>
    <col min="5" max="5" width="22.421875" style="0" customWidth="1"/>
  </cols>
  <sheetData>
    <row r="2" spans="1:7" ht="15">
      <c r="A2" s="42" t="s">
        <v>116</v>
      </c>
      <c r="B2" s="30"/>
      <c r="C2" s="30"/>
      <c r="D2" s="30"/>
      <c r="E2" s="30"/>
      <c r="F2" s="30"/>
      <c r="G2" s="30"/>
    </row>
    <row r="3" spans="1:7" ht="15">
      <c r="A3" s="42" t="s">
        <v>117</v>
      </c>
      <c r="B3" s="30"/>
      <c r="C3" s="30"/>
      <c r="D3" s="30"/>
      <c r="E3" s="30"/>
      <c r="F3" s="30"/>
      <c r="G3" s="30"/>
    </row>
    <row r="4" spans="1:7" ht="15">
      <c r="A4" s="42" t="s">
        <v>118</v>
      </c>
      <c r="B4" s="30"/>
      <c r="C4" s="30"/>
      <c r="D4" s="30"/>
      <c r="E4" s="30"/>
      <c r="F4" s="30"/>
      <c r="G4" s="30"/>
    </row>
    <row r="5" spans="1:7" ht="15">
      <c r="A5" s="42" t="s">
        <v>125</v>
      </c>
      <c r="B5" s="30"/>
      <c r="C5" s="30"/>
      <c r="D5" s="30"/>
      <c r="E5" s="30"/>
      <c r="F5" s="30"/>
      <c r="G5" s="30"/>
    </row>
    <row r="6" spans="1:7" ht="15">
      <c r="A6" s="30"/>
      <c r="B6" s="30"/>
      <c r="C6" s="30"/>
      <c r="D6" s="30"/>
      <c r="E6" s="30"/>
      <c r="F6" s="30"/>
      <c r="G6" s="30"/>
    </row>
    <row r="7" spans="1:7" ht="15">
      <c r="A7" s="30"/>
      <c r="B7" s="59" t="s">
        <v>37</v>
      </c>
      <c r="C7" s="58" t="s">
        <v>38</v>
      </c>
      <c r="D7" s="59" t="s">
        <v>41</v>
      </c>
      <c r="E7" s="59"/>
      <c r="F7" s="30"/>
      <c r="G7" s="30"/>
    </row>
    <row r="8" spans="1:7" ht="15">
      <c r="A8" s="30"/>
      <c r="B8" s="59"/>
      <c r="C8" s="58"/>
      <c r="D8" s="45" t="s">
        <v>121</v>
      </c>
      <c r="E8" s="45" t="s">
        <v>122</v>
      </c>
      <c r="F8" s="30"/>
      <c r="G8" s="30"/>
    </row>
    <row r="9" spans="1:7" ht="15">
      <c r="A9" s="30"/>
      <c r="B9" s="46" t="s">
        <v>123</v>
      </c>
      <c r="C9" s="47" t="s">
        <v>126</v>
      </c>
      <c r="D9" s="10">
        <v>0.45</v>
      </c>
      <c r="E9" s="10">
        <v>0.6</v>
      </c>
      <c r="F9" s="30"/>
      <c r="G9" s="30"/>
    </row>
    <row r="10" spans="1:7" ht="15">
      <c r="A10" s="30"/>
      <c r="B10" s="43" t="s">
        <v>124</v>
      </c>
      <c r="C10" s="47" t="s">
        <v>127</v>
      </c>
      <c r="D10" s="11">
        <v>0.5</v>
      </c>
      <c r="E10" s="11">
        <v>0.3</v>
      </c>
      <c r="F10" s="30"/>
      <c r="G10" s="30"/>
    </row>
    <row r="11" spans="1:7" ht="15">
      <c r="A11" s="30"/>
      <c r="B11" s="43" t="s">
        <v>119</v>
      </c>
      <c r="C11" s="47" t="s">
        <v>128</v>
      </c>
      <c r="D11" s="11"/>
      <c r="E11" s="11">
        <v>0.1</v>
      </c>
      <c r="F11" s="30"/>
      <c r="G11" s="30"/>
    </row>
    <row r="12" spans="1:7" ht="15">
      <c r="A12" s="30"/>
      <c r="B12" s="44" t="s">
        <v>120</v>
      </c>
      <c r="C12" s="48" t="s">
        <v>129</v>
      </c>
      <c r="D12" s="12">
        <v>0.05</v>
      </c>
      <c r="E12" s="12"/>
      <c r="F12" s="30"/>
      <c r="G12" s="30"/>
    </row>
    <row r="13" spans="1:7" ht="15.75" thickBot="1">
      <c r="A13" s="30"/>
      <c r="B13" s="23" t="s">
        <v>46</v>
      </c>
      <c r="C13" s="49" t="s">
        <v>130</v>
      </c>
      <c r="D13" s="16">
        <f>SUM(D9:D12)</f>
        <v>1</v>
      </c>
      <c r="E13" s="16">
        <f>SUM(E9:E12)</f>
        <v>0.9999999999999999</v>
      </c>
      <c r="F13" s="30"/>
      <c r="G13" s="30"/>
    </row>
    <row r="14" spans="1:7" ht="15.75" thickTop="1">
      <c r="A14" s="30"/>
      <c r="B14" s="30"/>
      <c r="C14" s="30"/>
      <c r="D14" s="30"/>
      <c r="E14" s="30"/>
      <c r="F14" s="30"/>
      <c r="G14" s="30"/>
    </row>
    <row r="15" spans="1:7" ht="15">
      <c r="A15" s="30" t="s">
        <v>47</v>
      </c>
      <c r="B15" s="30"/>
      <c r="C15" s="30"/>
      <c r="D15" s="30"/>
      <c r="E15" s="30"/>
      <c r="F15" s="30"/>
      <c r="G15" s="30"/>
    </row>
    <row r="16" spans="1:7" ht="15">
      <c r="A16" s="30" t="s">
        <v>48</v>
      </c>
      <c r="B16" s="30"/>
      <c r="C16" s="30"/>
      <c r="D16" s="30"/>
      <c r="E16" s="30"/>
      <c r="F16" s="30"/>
      <c r="G16" s="30"/>
    </row>
    <row r="17" spans="1:7" ht="15">
      <c r="A17" s="30" t="s">
        <v>0</v>
      </c>
      <c r="B17" s="30" t="s">
        <v>30</v>
      </c>
      <c r="C17" s="30"/>
      <c r="D17" s="30"/>
      <c r="E17" s="30"/>
      <c r="F17" s="30"/>
      <c r="G17" s="30"/>
    </row>
    <row r="18" spans="1:7" ht="15">
      <c r="A18" s="30" t="s">
        <v>15</v>
      </c>
      <c r="B18" s="30" t="s">
        <v>31</v>
      </c>
      <c r="C18" s="30"/>
      <c r="D18" s="30"/>
      <c r="E18" s="30"/>
      <c r="F18" s="30"/>
      <c r="G18" s="30"/>
    </row>
  </sheetData>
  <sheetProtection/>
  <mergeCells count="3">
    <mergeCell ref="B7:B8"/>
    <mergeCell ref="C7:C8"/>
    <mergeCell ref="D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pavilion</cp:lastModifiedBy>
  <cp:lastPrinted>2009-11-21T06:09:13Z</cp:lastPrinted>
  <dcterms:created xsi:type="dcterms:W3CDTF">2009-10-03T03:46:27Z</dcterms:created>
  <dcterms:modified xsi:type="dcterms:W3CDTF">2016-03-08T01:42:02Z</dcterms:modified>
  <cp:category/>
  <cp:version/>
  <cp:contentType/>
  <cp:contentStatus/>
</cp:coreProperties>
</file>