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2325" activeTab="0"/>
  </bookViews>
  <sheets>
    <sheet name="Arus kas" sheetId="1" r:id="rId1"/>
    <sheet name="FV" sheetId="2" r:id="rId2"/>
    <sheet name="PV" sheetId="3" r:id="rId3"/>
  </sheets>
  <definedNames/>
  <calcPr fullCalcOnLoad="1"/>
</workbook>
</file>

<file path=xl/sharedStrings.xml><?xml version="1.0" encoding="utf-8"?>
<sst xmlns="http://schemas.openxmlformats.org/spreadsheetml/2006/main" count="128" uniqueCount="90">
  <si>
    <t xml:space="preserve">Biaya </t>
  </si>
  <si>
    <t>Penyusutan</t>
  </si>
  <si>
    <t>Bunga</t>
  </si>
  <si>
    <t xml:space="preserve"> - Biaya operasi/variabel</t>
  </si>
  <si>
    <t>Arus dana/kas</t>
  </si>
  <si>
    <t>Penerimaan Penjualan</t>
  </si>
  <si>
    <t xml:space="preserve"> </t>
  </si>
  <si>
    <t>Pajak pertahun</t>
  </si>
  <si>
    <t>Pajak</t>
  </si>
  <si>
    <t>Laba bersih</t>
  </si>
  <si>
    <t xml:space="preserve">Penjualan tunai </t>
  </si>
  <si>
    <t xml:space="preserve">Penjualan Kredit </t>
  </si>
  <si>
    <t>Indek inflasi</t>
  </si>
  <si>
    <t>Bahan baku</t>
  </si>
  <si>
    <t>Tenaga kerja langsung</t>
  </si>
  <si>
    <t>Tahun</t>
  </si>
  <si>
    <t>Listrik/Air/Telp</t>
  </si>
  <si>
    <t>Biaya Operasi/Variabel</t>
  </si>
  <si>
    <t>Biaya umum/Tetap</t>
  </si>
  <si>
    <t>Administrasi &amp; umum</t>
  </si>
  <si>
    <t>Gaji</t>
  </si>
  <si>
    <t>Biaya gedung kantor</t>
  </si>
  <si>
    <t>Transportasi pemasaran</t>
  </si>
  <si>
    <t>Data-data penjualan</t>
  </si>
  <si>
    <t>% Kenaikan penjualan pertahun</t>
  </si>
  <si>
    <t>Harga/(unit,satuan)Rp.</t>
  </si>
  <si>
    <t>Investasi Barang Modal</t>
  </si>
  <si>
    <t>Gedung</t>
  </si>
  <si>
    <t>Kendaraan</t>
  </si>
  <si>
    <t>Peralatan</t>
  </si>
  <si>
    <t>Mesin</t>
  </si>
  <si>
    <t>Biaya Penyusutan</t>
  </si>
  <si>
    <t>Skedul Pemb. Pinj &amp; Bunga</t>
  </si>
  <si>
    <t>Volume Penjualan (Rp.000)</t>
  </si>
  <si>
    <t>Saldo awal pinjaman ( 1 )</t>
  </si>
  <si>
    <t>Arus Kas ( 2 )</t>
  </si>
  <si>
    <t>Pemb.pk pinjaman (2) - (3) = (4)</t>
  </si>
  <si>
    <t>S/o akhir pinjaman (1) - (4) = (5)</t>
  </si>
  <si>
    <t>Biaya variabel per unit</t>
  </si>
  <si>
    <t>Bunga pinjaman x (1) = ( 3 )</t>
  </si>
  <si>
    <t>Pengaruh Inflasi pertahun</t>
  </si>
  <si>
    <t>Payback periode</t>
  </si>
  <si>
    <t>Saldo arus dana</t>
  </si>
  <si>
    <t>Nilai sisa Kendaraan</t>
  </si>
  <si>
    <t>Nilai sisa Mesin</t>
  </si>
  <si>
    <t>Titik Plg Pokok (BEP) dlm Rp.</t>
  </si>
  <si>
    <t>Titik Plg Pokok (BEP) dlm Unit</t>
  </si>
  <si>
    <t>Arus dana dr penjualan nilai sisa</t>
  </si>
  <si>
    <t>Total arus dana</t>
  </si>
  <si>
    <t>Penjualan/ Unit (Satuan)</t>
  </si>
  <si>
    <t>Laba sblm bunga &amp; pajak (Ebit)</t>
  </si>
  <si>
    <t>Laba sblm pajak (EBT)</t>
  </si>
  <si>
    <t>Net Present Value ( NPV )</t>
  </si>
  <si>
    <t>Internal Rate Of Return ( IRR )</t>
  </si>
  <si>
    <t>Benefit cost ratio ( B/C Ratio )</t>
  </si>
  <si>
    <t xml:space="preserve">       Tarif beban penyusutan dari dirjen pajak</t>
  </si>
  <si>
    <t>Laba kotor</t>
  </si>
  <si>
    <t>N0</t>
  </si>
  <si>
    <t>URAIAN</t>
  </si>
  <si>
    <t>O</t>
  </si>
  <si>
    <t>PERKIRAAN LABA/RUGI DAN ARUS DANA</t>
  </si>
  <si>
    <t>Tabel 2</t>
  </si>
  <si>
    <t>Biaya Peralatan kantor</t>
  </si>
  <si>
    <t>Total biaya umum</t>
  </si>
  <si>
    <t xml:space="preserve"> - Biaya umum</t>
  </si>
  <si>
    <t>Umur (Th)</t>
  </si>
  <si>
    <t>No</t>
  </si>
  <si>
    <t xml:space="preserve">Investasi semula </t>
  </si>
  <si>
    <t>Arus dana</t>
  </si>
  <si>
    <t>DF</t>
  </si>
  <si>
    <t>PV</t>
  </si>
  <si>
    <t>NPV</t>
  </si>
  <si>
    <t>IRR</t>
  </si>
  <si>
    <t>Arus dana pemb. Brg modal</t>
  </si>
  <si>
    <t>Nilai beli brg mdl baru</t>
  </si>
  <si>
    <t>Tabel 1</t>
  </si>
  <si>
    <t xml:space="preserve">   </t>
  </si>
  <si>
    <t>N</t>
  </si>
  <si>
    <t>P0  = Vt 1/(1+r)n</t>
  </si>
  <si>
    <t>Tabel : A1</t>
  </si>
  <si>
    <t>Tabel A2</t>
  </si>
  <si>
    <t>P0  = Vt (1-1/(1+r)n)/r</t>
  </si>
  <si>
    <t xml:space="preserve">                                                       Present Value  (Nilai Sekarang)</t>
  </si>
  <si>
    <t>Vt  =  P0 ( 1 +r )n</t>
  </si>
  <si>
    <t>Vt  =  P0 (( 1 +r )n-1)/r</t>
  </si>
  <si>
    <t>Table Compound value for annuity ( Nilai Majemuk dari annuitas)</t>
  </si>
  <si>
    <t>Table Compound value ( Nilai Majemuk)</t>
  </si>
  <si>
    <t>Tabel A.3</t>
  </si>
  <si>
    <t>Tabel A.4</t>
  </si>
  <si>
    <t xml:space="preserve">                                                                                       Present Value annuity (Nilai Sekarang dari annuitas)</t>
  </si>
</sst>
</file>

<file path=xl/styles.xml><?xml version="1.0" encoding="utf-8"?>
<styleSheet xmlns="http://schemas.openxmlformats.org/spreadsheetml/2006/main">
  <numFmts count="3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%"/>
    <numFmt numFmtId="176" formatCode="&quot;$&quot;#,##0.000_);[Red]\(&quot;$&quot;#,##0.000\)"/>
    <numFmt numFmtId="177" formatCode="&quot;$&quot;#,##0.0_);[Red]\(&quot;$&quot;#,##0.0\)"/>
    <numFmt numFmtId="178" formatCode="0.000%"/>
    <numFmt numFmtId="179" formatCode="0.000000"/>
    <numFmt numFmtId="180" formatCode="0.00000"/>
    <numFmt numFmtId="181" formatCode="0.0000"/>
    <numFmt numFmtId="182" formatCode="0.000"/>
    <numFmt numFmtId="183" formatCode="_(* #,##0.0_);_(* \(#,##0.0\);_(* &quot;-&quot;?_);_(@_)"/>
    <numFmt numFmtId="184" formatCode="_(* #,##0.00000_);_(* \(#,##0.00000\);_(* &quot;-&quot;??_);_(@_)"/>
    <numFmt numFmtId="185" formatCode="0.00000000"/>
    <numFmt numFmtId="186" formatCode="0.0000000"/>
    <numFmt numFmtId="187" formatCode="_(* #,##0.000000_);_(* \(#,##0.000000\);_(* &quot;-&quot;??_);_(@_)"/>
  </numFmts>
  <fonts count="15">
    <font>
      <sz val="10"/>
      <name val="Arial"/>
      <family val="0"/>
    </font>
    <font>
      <b/>
      <sz val="10"/>
      <name val="Arial"/>
      <family val="2"/>
    </font>
    <font>
      <b/>
      <i/>
      <u val="single"/>
      <sz val="11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43" fontId="0" fillId="0" borderId="0" xfId="15" applyAlignment="1">
      <alignment/>
    </xf>
    <xf numFmtId="173" fontId="7" fillId="0" borderId="0" xfId="15" applyNumberFormat="1" applyFont="1" applyAlignment="1">
      <alignment horizontal="center"/>
    </xf>
    <xf numFmtId="173" fontId="7" fillId="0" borderId="0" xfId="15" applyNumberFormat="1" applyFont="1" applyAlignment="1">
      <alignment/>
    </xf>
    <xf numFmtId="43" fontId="4" fillId="0" borderId="0" xfId="15" applyFont="1" applyAlignment="1">
      <alignment horizontal="center"/>
    </xf>
    <xf numFmtId="0" fontId="0" fillId="0" borderId="0" xfId="0" applyFont="1" applyAlignment="1">
      <alignment horizontal="right"/>
    </xf>
    <xf numFmtId="43" fontId="7" fillId="0" borderId="0" xfId="15" applyFont="1" applyAlignment="1">
      <alignment/>
    </xf>
    <xf numFmtId="0" fontId="0" fillId="0" borderId="1" xfId="0" applyBorder="1" applyAlignment="1">
      <alignment/>
    </xf>
    <xf numFmtId="173" fontId="7" fillId="0" borderId="1" xfId="15" applyNumberFormat="1" applyFont="1" applyBorder="1" applyAlignment="1">
      <alignment/>
    </xf>
    <xf numFmtId="10" fontId="7" fillId="0" borderId="1" xfId="0" applyNumberFormat="1" applyFont="1" applyBorder="1" applyAlignment="1">
      <alignment/>
    </xf>
    <xf numFmtId="43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43" fontId="4" fillId="0" borderId="1" xfId="15" applyFont="1" applyBorder="1" applyAlignment="1">
      <alignment horizontal="center"/>
    </xf>
    <xf numFmtId="173" fontId="7" fillId="0" borderId="1" xfId="15" applyNumberFormat="1" applyFont="1" applyBorder="1" applyAlignment="1">
      <alignment horizontal="center"/>
    </xf>
    <xf numFmtId="0" fontId="0" fillId="0" borderId="2" xfId="0" applyBorder="1" applyAlignment="1">
      <alignment/>
    </xf>
    <xf numFmtId="173" fontId="7" fillId="0" borderId="2" xfId="15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9" fontId="0" fillId="0" borderId="1" xfId="0" applyNumberForma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73" fontId="8" fillId="0" borderId="1" xfId="15" applyNumberFormat="1" applyFont="1" applyBorder="1" applyAlignment="1">
      <alignment horizontal="center"/>
    </xf>
    <xf numFmtId="173" fontId="6" fillId="0" borderId="1" xfId="15" applyNumberFormat="1" applyFont="1" applyFill="1" applyBorder="1" applyAlignment="1">
      <alignment horizontal="center"/>
    </xf>
    <xf numFmtId="173" fontId="6" fillId="0" borderId="1" xfId="15" applyNumberFormat="1" applyFont="1" applyFill="1" applyBorder="1" applyAlignment="1">
      <alignment/>
    </xf>
    <xf numFmtId="38" fontId="7" fillId="0" borderId="1" xfId="15" applyNumberFormat="1" applyFont="1" applyBorder="1" applyAlignment="1">
      <alignment/>
    </xf>
    <xf numFmtId="172" fontId="7" fillId="0" borderId="1" xfId="15" applyNumberFormat="1" applyFont="1" applyBorder="1" applyAlignment="1">
      <alignment/>
    </xf>
    <xf numFmtId="9" fontId="4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73" fontId="7" fillId="0" borderId="3" xfId="15" applyNumberFormat="1" applyFont="1" applyBorder="1" applyAlignment="1">
      <alignment horizontal="center"/>
    </xf>
    <xf numFmtId="173" fontId="4" fillId="0" borderId="1" xfId="15" applyNumberFormat="1" applyFont="1" applyBorder="1" applyAlignment="1">
      <alignment horizontal="center"/>
    </xf>
    <xf numFmtId="38" fontId="7" fillId="0" borderId="1" xfId="15" applyNumberFormat="1" applyFont="1" applyBorder="1" applyAlignment="1">
      <alignment horizontal="center"/>
    </xf>
    <xf numFmtId="9" fontId="4" fillId="0" borderId="3" xfId="21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43" fontId="0" fillId="0" borderId="4" xfId="15" applyBorder="1" applyAlignment="1">
      <alignment horizontal="center"/>
    </xf>
    <xf numFmtId="173" fontId="7" fillId="0" borderId="4" xfId="15" applyNumberFormat="1" applyFont="1" applyBorder="1" applyAlignment="1">
      <alignment horizontal="center"/>
    </xf>
    <xf numFmtId="173" fontId="7" fillId="0" borderId="5" xfId="15" applyNumberFormat="1" applyFont="1" applyBorder="1" applyAlignment="1">
      <alignment horizontal="center"/>
    </xf>
    <xf numFmtId="43" fontId="0" fillId="2" borderId="2" xfId="15" applyFont="1" applyFill="1" applyBorder="1" applyAlignment="1">
      <alignment horizontal="center"/>
    </xf>
    <xf numFmtId="173" fontId="6" fillId="2" borderId="2" xfId="15" applyNumberFormat="1" applyFont="1" applyFill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173" fontId="9" fillId="0" borderId="1" xfId="15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right"/>
    </xf>
    <xf numFmtId="173" fontId="4" fillId="0" borderId="1" xfId="15" applyNumberFormat="1" applyFont="1" applyBorder="1" applyAlignment="1">
      <alignment horizontal="right"/>
    </xf>
    <xf numFmtId="9" fontId="4" fillId="0" borderId="3" xfId="0" applyNumberFormat="1" applyFont="1" applyBorder="1" applyAlignment="1">
      <alignment horizontal="center"/>
    </xf>
    <xf numFmtId="173" fontId="0" fillId="0" borderId="4" xfId="0" applyNumberFormat="1" applyBorder="1" applyAlignment="1">
      <alignment horizontal="center"/>
    </xf>
    <xf numFmtId="173" fontId="0" fillId="0" borderId="5" xfId="0" applyNumberForma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9" fontId="4" fillId="0" borderId="1" xfId="21" applyFont="1" applyBorder="1" applyAlignment="1">
      <alignment horizontal="center"/>
    </xf>
    <xf numFmtId="173" fontId="5" fillId="0" borderId="3" xfId="0" applyNumberFormat="1" applyFont="1" applyBorder="1" applyAlignment="1">
      <alignment horizontal="center"/>
    </xf>
    <xf numFmtId="173" fontId="7" fillId="0" borderId="3" xfId="0" applyNumberFormat="1" applyFont="1" applyBorder="1" applyAlignment="1">
      <alignment horizontal="center"/>
    </xf>
    <xf numFmtId="173" fontId="6" fillId="2" borderId="2" xfId="0" applyNumberFormat="1" applyFont="1" applyFill="1" applyBorder="1" applyAlignment="1">
      <alignment horizontal="center"/>
    </xf>
    <xf numFmtId="43" fontId="7" fillId="0" borderId="1" xfId="15" applyFont="1" applyBorder="1" applyAlignment="1">
      <alignment horizontal="center"/>
    </xf>
    <xf numFmtId="43" fontId="5" fillId="0" borderId="1" xfId="15" applyFont="1" applyBorder="1" applyAlignment="1">
      <alignment horizontal="center"/>
    </xf>
    <xf numFmtId="173" fontId="5" fillId="0" borderId="1" xfId="15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73" fontId="5" fillId="0" borderId="3" xfId="15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43" fontId="4" fillId="0" borderId="0" xfId="15" applyFont="1" applyBorder="1" applyAlignment="1">
      <alignment horizontal="center"/>
    </xf>
    <xf numFmtId="173" fontId="7" fillId="0" borderId="0" xfId="15" applyNumberFormat="1" applyFont="1" applyBorder="1" applyAlignment="1">
      <alignment horizontal="center"/>
    </xf>
    <xf numFmtId="38" fontId="7" fillId="0" borderId="0" xfId="15" applyNumberFormat="1" applyFont="1" applyBorder="1" applyAlignment="1">
      <alignment horizontal="center"/>
    </xf>
    <xf numFmtId="173" fontId="6" fillId="2" borderId="1" xfId="0" applyNumberFormat="1" applyFont="1" applyFill="1" applyBorder="1" applyAlignment="1">
      <alignment horizontal="center"/>
    </xf>
    <xf numFmtId="175" fontId="7" fillId="0" borderId="1" xfId="21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2" borderId="5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0" fontId="7" fillId="0" borderId="0" xfId="15" applyNumberFormat="1" applyFont="1" applyAlignment="1">
      <alignment/>
    </xf>
    <xf numFmtId="0" fontId="0" fillId="0" borderId="8" xfId="0" applyBorder="1" applyAlignment="1">
      <alignment/>
    </xf>
    <xf numFmtId="43" fontId="5" fillId="0" borderId="9" xfId="15" applyFont="1" applyBorder="1" applyAlignment="1">
      <alignment horizontal="center"/>
    </xf>
    <xf numFmtId="173" fontId="5" fillId="0" borderId="9" xfId="15" applyNumberFormat="1" applyFont="1" applyBorder="1" applyAlignment="1">
      <alignment horizontal="center"/>
    </xf>
    <xf numFmtId="173" fontId="7" fillId="0" borderId="9" xfId="15" applyNumberFormat="1" applyFont="1" applyBorder="1" applyAlignment="1">
      <alignment horizontal="center"/>
    </xf>
    <xf numFmtId="180" fontId="0" fillId="0" borderId="1" xfId="0" applyNumberFormat="1" applyBorder="1" applyAlignment="1">
      <alignment/>
    </xf>
    <xf numFmtId="180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9" fontId="1" fillId="3" borderId="1" xfId="21" applyFont="1" applyFill="1" applyBorder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center"/>
    </xf>
    <xf numFmtId="184" fontId="0" fillId="0" borderId="1" xfId="15" applyNumberFormat="1" applyBorder="1" applyAlignment="1">
      <alignment horizontal="center"/>
    </xf>
    <xf numFmtId="0" fontId="3" fillId="0" borderId="0" xfId="0" applyFont="1" applyAlignment="1">
      <alignment/>
    </xf>
    <xf numFmtId="181" fontId="0" fillId="0" borderId="1" xfId="0" applyNumberFormat="1" applyBorder="1" applyAlignment="1">
      <alignment/>
    </xf>
    <xf numFmtId="43" fontId="7" fillId="0" borderId="1" xfId="15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173" fontId="7" fillId="0" borderId="9" xfId="15" applyNumberFormat="1" applyFont="1" applyBorder="1" applyAlignment="1">
      <alignment horizontal="center"/>
    </xf>
    <xf numFmtId="173" fontId="7" fillId="0" borderId="12" xfId="15" applyNumberFormat="1" applyFont="1" applyBorder="1" applyAlignment="1">
      <alignment horizontal="center"/>
    </xf>
    <xf numFmtId="173" fontId="7" fillId="0" borderId="3" xfId="15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4" xfId="15" applyBorder="1" applyAlignment="1">
      <alignment/>
    </xf>
    <xf numFmtId="43" fontId="0" fillId="0" borderId="8" xfId="15" applyBorder="1" applyAlignment="1">
      <alignment/>
    </xf>
    <xf numFmtId="0" fontId="0" fillId="0" borderId="15" xfId="0" applyBorder="1" applyAlignment="1">
      <alignment/>
    </xf>
    <xf numFmtId="173" fontId="0" fillId="0" borderId="0" xfId="15" applyNumberFormat="1" applyFont="1" applyBorder="1" applyAlignment="1">
      <alignment/>
    </xf>
    <xf numFmtId="43" fontId="0" fillId="0" borderId="0" xfId="15" applyFont="1" applyBorder="1" applyAlignment="1">
      <alignment horizontal="center"/>
    </xf>
    <xf numFmtId="43" fontId="0" fillId="0" borderId="0" xfId="15" applyBorder="1" applyAlignment="1">
      <alignment/>
    </xf>
    <xf numFmtId="43" fontId="0" fillId="0" borderId="16" xfId="15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0" xfId="15" applyNumberFormat="1" applyFont="1" applyBorder="1" applyAlignment="1">
      <alignment/>
    </xf>
    <xf numFmtId="9" fontId="5" fillId="0" borderId="0" xfId="15" applyNumberFormat="1" applyFont="1" applyBorder="1" applyAlignment="1">
      <alignment horizontal="center"/>
    </xf>
    <xf numFmtId="9" fontId="5" fillId="0" borderId="0" xfId="15" applyNumberFormat="1" applyFont="1" applyBorder="1" applyAlignment="1">
      <alignment/>
    </xf>
    <xf numFmtId="43" fontId="0" fillId="0" borderId="16" xfId="15" applyFont="1" applyBorder="1" applyAlignment="1">
      <alignment/>
    </xf>
    <xf numFmtId="0" fontId="7" fillId="0" borderId="0" xfId="0" applyFont="1" applyBorder="1" applyAlignment="1">
      <alignment/>
    </xf>
    <xf numFmtId="184" fontId="7" fillId="0" borderId="0" xfId="15" applyNumberFormat="1" applyFont="1" applyBorder="1" applyAlignment="1">
      <alignment/>
    </xf>
    <xf numFmtId="43" fontId="7" fillId="0" borderId="0" xfId="15" applyFont="1" applyBorder="1" applyAlignment="1">
      <alignment/>
    </xf>
    <xf numFmtId="173" fontId="7" fillId="0" borderId="16" xfId="15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3" fontId="7" fillId="0" borderId="16" xfId="15" applyFont="1" applyBorder="1" applyAlignment="1">
      <alignment/>
    </xf>
    <xf numFmtId="9" fontId="7" fillId="0" borderId="0" xfId="15" applyNumberFormat="1" applyFont="1" applyBorder="1" applyAlignment="1">
      <alignment/>
    </xf>
    <xf numFmtId="10" fontId="7" fillId="0" borderId="0" xfId="21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3" fontId="0" fillId="0" borderId="18" xfId="15" applyBorder="1" applyAlignment="1">
      <alignment/>
    </xf>
    <xf numFmtId="43" fontId="0" fillId="0" borderId="6" xfId="15" applyBorder="1" applyAlignment="1">
      <alignment/>
    </xf>
    <xf numFmtId="10" fontId="4" fillId="0" borderId="3" xfId="0" applyNumberFormat="1" applyFont="1" applyBorder="1" applyAlignment="1">
      <alignment horizontal="center"/>
    </xf>
    <xf numFmtId="43" fontId="7" fillId="0" borderId="2" xfId="15" applyFont="1" applyBorder="1" applyAlignment="1">
      <alignment horizontal="center"/>
    </xf>
    <xf numFmtId="10" fontId="4" fillId="0" borderId="1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38</xdr:row>
      <xdr:rowOff>0</xdr:rowOff>
    </xdr:from>
    <xdr:to>
      <xdr:col>8</xdr:col>
      <xdr:colOff>19050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2790825" y="631507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8</xdr:col>
      <xdr:colOff>9525</xdr:colOff>
      <xdr:row>61</xdr:row>
      <xdr:rowOff>0</xdr:rowOff>
    </xdr:to>
    <xdr:sp>
      <xdr:nvSpPr>
        <xdr:cNvPr id="2" name="Line 4"/>
        <xdr:cNvSpPr>
          <a:spLocks/>
        </xdr:cNvSpPr>
      </xdr:nvSpPr>
      <xdr:spPr>
        <a:xfrm>
          <a:off x="2790825" y="10106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57</xdr:row>
      <xdr:rowOff>0</xdr:rowOff>
    </xdr:from>
    <xdr:to>
      <xdr:col>8</xdr:col>
      <xdr:colOff>0</xdr:colOff>
      <xdr:row>57</xdr:row>
      <xdr:rowOff>0</xdr:rowOff>
    </xdr:to>
    <xdr:sp>
      <xdr:nvSpPr>
        <xdr:cNvPr id="3" name="Line 10"/>
        <xdr:cNvSpPr>
          <a:spLocks/>
        </xdr:cNvSpPr>
      </xdr:nvSpPr>
      <xdr:spPr>
        <a:xfrm flipV="1">
          <a:off x="2790825" y="945832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workbookViewId="0" topLeftCell="A1">
      <selection activeCell="A5" sqref="A5"/>
    </sheetView>
  </sheetViews>
  <sheetFormatPr defaultColWidth="9.140625" defaultRowHeight="12.75"/>
  <cols>
    <col min="1" max="1" width="4.140625" style="0" customWidth="1"/>
    <col min="2" max="2" width="27.8515625" style="0" customWidth="1"/>
    <col min="3" max="3" width="9.8515625" style="0" customWidth="1"/>
    <col min="4" max="4" width="12.28125" style="0" customWidth="1"/>
    <col min="5" max="5" width="10.57421875" style="0" customWidth="1"/>
    <col min="6" max="6" width="13.57421875" style="0" customWidth="1"/>
    <col min="7" max="7" width="11.28125" style="0" bestFit="1" customWidth="1"/>
    <col min="8" max="8" width="12.8515625" style="0" customWidth="1"/>
  </cols>
  <sheetData>
    <row r="1" spans="1:2" ht="15">
      <c r="A1" s="72"/>
      <c r="B1" s="59" t="s">
        <v>75</v>
      </c>
    </row>
    <row r="2" spans="1:3" ht="14.25">
      <c r="A2" s="72"/>
      <c r="B2" s="1"/>
      <c r="C2" s="1"/>
    </row>
    <row r="3" spans="1:8" ht="13.5" thickBot="1">
      <c r="A3" s="57" t="s">
        <v>66</v>
      </c>
      <c r="B3" s="66" t="s">
        <v>15</v>
      </c>
      <c r="C3" s="57">
        <v>0</v>
      </c>
      <c r="D3" s="57">
        <v>1</v>
      </c>
      <c r="E3" s="57">
        <v>2</v>
      </c>
      <c r="F3" s="57">
        <v>3</v>
      </c>
      <c r="G3" s="57">
        <v>4</v>
      </c>
      <c r="H3" s="57">
        <v>5</v>
      </c>
    </row>
    <row r="4" spans="1:8" ht="13.5" thickTop="1">
      <c r="A4" s="29">
        <v>1</v>
      </c>
      <c r="B4" s="67" t="s">
        <v>40</v>
      </c>
      <c r="C4" s="29" t="s">
        <v>6</v>
      </c>
      <c r="D4" s="130">
        <v>0.1</v>
      </c>
      <c r="E4" s="130">
        <v>0.1</v>
      </c>
      <c r="F4" s="130">
        <v>0.1</v>
      </c>
      <c r="G4" s="130">
        <v>0.1</v>
      </c>
      <c r="H4" s="130">
        <v>0.1</v>
      </c>
    </row>
    <row r="5" spans="1:8" ht="12.75">
      <c r="A5" s="28">
        <f aca="true" t="shared" si="0" ref="A5:A44">+A4+1</f>
        <v>2</v>
      </c>
      <c r="B5" s="68" t="s">
        <v>12</v>
      </c>
      <c r="C5" s="54">
        <v>1</v>
      </c>
      <c r="D5" s="54">
        <f>+C5+(C5*D4)</f>
        <v>1.1</v>
      </c>
      <c r="E5" s="54">
        <f>+D5+(D5*E4)</f>
        <v>1.2100000000000002</v>
      </c>
      <c r="F5" s="54">
        <f>+E5+(E5*F4)</f>
        <v>1.3310000000000002</v>
      </c>
      <c r="G5" s="54">
        <f>+F5+(F5*G4)</f>
        <v>1.4641000000000002</v>
      </c>
      <c r="H5" s="54">
        <f>+G5+(G5*H4)</f>
        <v>1.61051</v>
      </c>
    </row>
    <row r="6" spans="1:8" ht="12.75">
      <c r="A6" s="28">
        <f t="shared" si="0"/>
        <v>3</v>
      </c>
      <c r="B6" s="68" t="s">
        <v>43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6">
        <v>20000</v>
      </c>
    </row>
    <row r="7" spans="1:8" ht="12.75">
      <c r="A7" s="28">
        <f t="shared" si="0"/>
        <v>4</v>
      </c>
      <c r="B7" s="68" t="s">
        <v>44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6">
        <v>40000</v>
      </c>
    </row>
    <row r="8" spans="1:8" ht="12.75">
      <c r="A8" s="28">
        <v>8</v>
      </c>
      <c r="B8" s="78" t="s">
        <v>74</v>
      </c>
      <c r="C8" s="79"/>
      <c r="D8" s="79"/>
      <c r="E8" s="79"/>
      <c r="F8" s="79"/>
      <c r="G8" s="81">
        <f>+G5*C33</f>
        <v>146410.00000000003</v>
      </c>
      <c r="H8" s="80"/>
    </row>
    <row r="9" spans="1:8" ht="13.5" thickBot="1">
      <c r="A9" s="28">
        <f>+A8+1</f>
        <v>9</v>
      </c>
      <c r="B9" s="69" t="s">
        <v>17</v>
      </c>
      <c r="C9" s="39">
        <f aca="true" t="shared" si="1" ref="C9:H9">SUM(C10:C13)</f>
        <v>19000</v>
      </c>
      <c r="D9" s="39">
        <f t="shared" si="1"/>
        <v>20900</v>
      </c>
      <c r="E9" s="39">
        <f t="shared" si="1"/>
        <v>22990.000000000004</v>
      </c>
      <c r="F9" s="39">
        <f t="shared" si="1"/>
        <v>25289.000000000004</v>
      </c>
      <c r="G9" s="39">
        <f t="shared" si="1"/>
        <v>27817.9</v>
      </c>
      <c r="H9" s="39">
        <f t="shared" si="1"/>
        <v>30599.690000000002</v>
      </c>
    </row>
    <row r="10" spans="1:8" ht="13.5" thickTop="1">
      <c r="A10" s="28">
        <f t="shared" si="0"/>
        <v>10</v>
      </c>
      <c r="B10" s="67" t="s">
        <v>13</v>
      </c>
      <c r="C10" s="58">
        <v>10000</v>
      </c>
      <c r="D10" s="30">
        <f>+C10*D5</f>
        <v>11000</v>
      </c>
      <c r="E10" s="30">
        <f>E5*C10</f>
        <v>12100.000000000002</v>
      </c>
      <c r="F10" s="30">
        <f>F5*C10</f>
        <v>13310.000000000002</v>
      </c>
      <c r="G10" s="30">
        <f>G5*C10</f>
        <v>14641.000000000002</v>
      </c>
      <c r="H10" s="30">
        <f>H5*C10</f>
        <v>16105.1</v>
      </c>
    </row>
    <row r="11" spans="1:8" ht="12.75">
      <c r="A11" s="28">
        <f t="shared" si="0"/>
        <v>11</v>
      </c>
      <c r="B11" s="68" t="s">
        <v>14</v>
      </c>
      <c r="C11" s="47">
        <v>5000</v>
      </c>
      <c r="D11" s="48">
        <f>+C11*D5</f>
        <v>5500</v>
      </c>
      <c r="E11" s="48">
        <f>E5*C11</f>
        <v>6050.000000000001</v>
      </c>
      <c r="F11" s="48">
        <f>F5*C11</f>
        <v>6655.000000000001</v>
      </c>
      <c r="G11" s="48">
        <f>G5*C11</f>
        <v>7320.500000000001</v>
      </c>
      <c r="H11" s="48">
        <f>H5*C11</f>
        <v>8052.55</v>
      </c>
    </row>
    <row r="12" spans="1:8" ht="12.75">
      <c r="A12" s="28">
        <f t="shared" si="0"/>
        <v>12</v>
      </c>
      <c r="B12" s="68" t="s">
        <v>16</v>
      </c>
      <c r="C12" s="47">
        <v>3000</v>
      </c>
      <c r="D12" s="48">
        <f>+C12*D5</f>
        <v>3300.0000000000005</v>
      </c>
      <c r="E12" s="48">
        <f>E5*C12</f>
        <v>3630.0000000000005</v>
      </c>
      <c r="F12" s="48">
        <f>F5*C12</f>
        <v>3993.0000000000005</v>
      </c>
      <c r="G12" s="48">
        <f>G5*C12</f>
        <v>4392.3</v>
      </c>
      <c r="H12" s="48">
        <f>H5*C12</f>
        <v>4831.530000000001</v>
      </c>
    </row>
    <row r="13" spans="1:9" ht="12.75">
      <c r="A13" s="28">
        <f t="shared" si="0"/>
        <v>13</v>
      </c>
      <c r="B13" s="68" t="s">
        <v>22</v>
      </c>
      <c r="C13" s="47">
        <v>1000</v>
      </c>
      <c r="D13" s="48">
        <f>+C13*D5</f>
        <v>1100</v>
      </c>
      <c r="E13" s="48">
        <f>C13*E5</f>
        <v>1210.0000000000002</v>
      </c>
      <c r="F13" s="48">
        <f>F5*C13</f>
        <v>1331.0000000000002</v>
      </c>
      <c r="G13" s="48">
        <f>G5*C13</f>
        <v>1464.1000000000001</v>
      </c>
      <c r="H13" s="48">
        <f>H5*C13</f>
        <v>1610.5100000000002</v>
      </c>
      <c r="I13" t="s">
        <v>6</v>
      </c>
    </row>
    <row r="14" spans="1:8" ht="13.5" thickBot="1">
      <c r="A14" s="28">
        <f t="shared" si="0"/>
        <v>14</v>
      </c>
      <c r="B14" s="69" t="s">
        <v>18</v>
      </c>
      <c r="C14" s="53" t="s">
        <v>6</v>
      </c>
      <c r="D14" s="53">
        <f>SUM(D19:D21)</f>
        <v>161133.3333333333</v>
      </c>
      <c r="E14" s="53">
        <f>SUM(E19:E21)</f>
        <v>150877.3333333333</v>
      </c>
      <c r="F14" s="53">
        <f>SUM(F19:F21)</f>
        <v>128201.13333333333</v>
      </c>
      <c r="G14" s="53">
        <f>SUM(G19:G21)</f>
        <v>123516.13333333335</v>
      </c>
      <c r="H14" s="53">
        <f>SUM(H19:H21)</f>
        <v>124687.41333333334</v>
      </c>
    </row>
    <row r="15" spans="1:8" ht="13.5" thickTop="1">
      <c r="A15" s="28">
        <f t="shared" si="0"/>
        <v>15</v>
      </c>
      <c r="B15" s="67" t="s">
        <v>19</v>
      </c>
      <c r="C15" s="51">
        <v>3000</v>
      </c>
      <c r="D15" s="48">
        <f>+$C15*D5</f>
        <v>3300.0000000000005</v>
      </c>
      <c r="E15" s="52">
        <f>+$C15*E5</f>
        <v>3630.0000000000005</v>
      </c>
      <c r="F15" s="52">
        <f>+C15*F5</f>
        <v>3993.0000000000005</v>
      </c>
      <c r="G15" s="52">
        <f>+C15*G5</f>
        <v>4392.3</v>
      </c>
      <c r="H15" s="52">
        <f>+C15*H5</f>
        <v>4831.530000000001</v>
      </c>
    </row>
    <row r="16" spans="1:8" ht="12.75">
      <c r="A16" s="28">
        <f t="shared" si="0"/>
        <v>16</v>
      </c>
      <c r="B16" s="68" t="s">
        <v>20</v>
      </c>
      <c r="C16" s="47">
        <v>2500</v>
      </c>
      <c r="D16" s="48">
        <f>+C16*D5</f>
        <v>2750</v>
      </c>
      <c r="E16" s="48">
        <f>+C16*E5</f>
        <v>3025.0000000000005</v>
      </c>
      <c r="F16" s="48">
        <f>+C16*F5</f>
        <v>3327.5000000000005</v>
      </c>
      <c r="G16" s="48">
        <f>+C16*G5</f>
        <v>3660.2500000000005</v>
      </c>
      <c r="H16" s="48">
        <f>+C16*H5</f>
        <v>4026.275</v>
      </c>
    </row>
    <row r="17" spans="1:8" ht="12.75">
      <c r="A17" s="28">
        <f t="shared" si="0"/>
        <v>17</v>
      </c>
      <c r="B17" s="68" t="s">
        <v>21</v>
      </c>
      <c r="C17" s="47">
        <v>1500</v>
      </c>
      <c r="D17" s="48">
        <f>+C17*D5</f>
        <v>1650.0000000000002</v>
      </c>
      <c r="E17" s="48">
        <f>+C17*E5</f>
        <v>1815.0000000000002</v>
      </c>
      <c r="F17" s="48">
        <f>+C17*F5</f>
        <v>1996.5000000000002</v>
      </c>
      <c r="G17" s="48">
        <f>+C17*G5</f>
        <v>2196.15</v>
      </c>
      <c r="H17" s="48">
        <f>+C17*H5</f>
        <v>2415.7650000000003</v>
      </c>
    </row>
    <row r="18" spans="1:8" ht="12.75">
      <c r="A18" s="28">
        <f t="shared" si="0"/>
        <v>18</v>
      </c>
      <c r="B18" s="68" t="s">
        <v>62</v>
      </c>
      <c r="C18" s="49">
        <v>1000</v>
      </c>
      <c r="D18" s="48">
        <f>+C18*D5</f>
        <v>1100</v>
      </c>
      <c r="E18" s="48">
        <f>+C18*E5</f>
        <v>1210.0000000000002</v>
      </c>
      <c r="F18" s="48">
        <f>+C18*F5</f>
        <v>1331.0000000000002</v>
      </c>
      <c r="G18" s="48">
        <f>+C18*G5</f>
        <v>1464.1000000000001</v>
      </c>
      <c r="H18" s="48">
        <f>+C18*H5</f>
        <v>1610.5100000000002</v>
      </c>
    </row>
    <row r="19" spans="1:8" ht="12.75">
      <c r="A19" s="28">
        <f t="shared" si="0"/>
        <v>19</v>
      </c>
      <c r="B19" s="70" t="s">
        <v>63</v>
      </c>
      <c r="C19" s="64">
        <f aca="true" t="shared" si="2" ref="C19:H19">SUM(C15:C18)</f>
        <v>8000</v>
      </c>
      <c r="D19" s="64">
        <f t="shared" si="2"/>
        <v>8800</v>
      </c>
      <c r="E19" s="64">
        <f t="shared" si="2"/>
        <v>9680.000000000002</v>
      </c>
      <c r="F19" s="64">
        <f t="shared" si="2"/>
        <v>10648.000000000002</v>
      </c>
      <c r="G19" s="64">
        <f t="shared" si="2"/>
        <v>11712.800000000001</v>
      </c>
      <c r="H19" s="64">
        <f t="shared" si="2"/>
        <v>12884.08</v>
      </c>
    </row>
    <row r="20" spans="1:8" ht="12.75">
      <c r="A20" s="28">
        <f t="shared" si="0"/>
        <v>20</v>
      </c>
      <c r="B20" s="68" t="s">
        <v>2</v>
      </c>
      <c r="C20" s="49" t="s">
        <v>6</v>
      </c>
      <c r="D20" s="48">
        <f>+D42</f>
        <v>56000</v>
      </c>
      <c r="E20" s="48">
        <f>+E42</f>
        <v>44864</v>
      </c>
      <c r="F20" s="48">
        <f>+F42</f>
        <v>21219.800000000003</v>
      </c>
      <c r="G20" s="48">
        <f>+G42</f>
        <v>0</v>
      </c>
      <c r="H20" s="48">
        <f>+H42</f>
        <v>0</v>
      </c>
    </row>
    <row r="21" spans="1:8" ht="13.5" thickBot="1">
      <c r="A21" s="28">
        <f t="shared" si="0"/>
        <v>21</v>
      </c>
      <c r="B21" s="68" t="s">
        <v>1</v>
      </c>
      <c r="C21" s="49" t="s">
        <v>6</v>
      </c>
      <c r="D21" s="46">
        <f>+D34</f>
        <v>96333.33333333333</v>
      </c>
      <c r="E21" s="48">
        <f>+E34</f>
        <v>96333.33333333333</v>
      </c>
      <c r="F21" s="48">
        <f>+F34</f>
        <v>96333.33333333333</v>
      </c>
      <c r="G21" s="48">
        <f>+G34</f>
        <v>111803.33333333334</v>
      </c>
      <c r="H21" s="48">
        <f>+H34</f>
        <v>111803.33333333334</v>
      </c>
    </row>
    <row r="22" spans="1:8" ht="13.5" thickTop="1">
      <c r="A22" s="28">
        <f t="shared" si="0"/>
        <v>22</v>
      </c>
      <c r="B22" s="68"/>
      <c r="C22" s="49"/>
      <c r="D22" s="48"/>
      <c r="E22" s="48"/>
      <c r="F22" s="48"/>
      <c r="G22" s="48"/>
      <c r="H22" s="48"/>
    </row>
    <row r="23" spans="1:8" ht="12.75">
      <c r="A23" s="28">
        <f t="shared" si="0"/>
        <v>23</v>
      </c>
      <c r="B23" s="68" t="s">
        <v>7</v>
      </c>
      <c r="C23" s="50" t="s">
        <v>6</v>
      </c>
      <c r="D23" s="50">
        <v>0.3</v>
      </c>
      <c r="E23" s="50">
        <v>0.3</v>
      </c>
      <c r="F23" s="50">
        <v>0.3</v>
      </c>
      <c r="G23" s="50">
        <v>0.3</v>
      </c>
      <c r="H23" s="50">
        <v>0.3</v>
      </c>
    </row>
    <row r="24" spans="1:8" ht="13.5" thickBot="1">
      <c r="A24" s="28">
        <f t="shared" si="0"/>
        <v>24</v>
      </c>
      <c r="B24" s="34" t="s">
        <v>23</v>
      </c>
      <c r="C24" s="45"/>
      <c r="D24" s="45" t="s">
        <v>6</v>
      </c>
      <c r="E24" s="45" t="s">
        <v>6</v>
      </c>
      <c r="F24" s="45"/>
      <c r="G24" s="45"/>
      <c r="H24" s="46"/>
    </row>
    <row r="25" spans="1:8" ht="13.5" thickTop="1">
      <c r="A25" s="28">
        <f t="shared" si="0"/>
        <v>25</v>
      </c>
      <c r="B25" s="67" t="s">
        <v>24</v>
      </c>
      <c r="C25" s="29" t="s">
        <v>6</v>
      </c>
      <c r="D25" s="29"/>
      <c r="E25" s="44">
        <v>0.1</v>
      </c>
      <c r="F25" s="44">
        <v>0.1</v>
      </c>
      <c r="G25" s="44">
        <v>0.1</v>
      </c>
      <c r="H25" s="44">
        <v>0.1</v>
      </c>
    </row>
    <row r="26" spans="1:11" ht="12.75">
      <c r="A26" s="28">
        <f t="shared" si="0"/>
        <v>26</v>
      </c>
      <c r="B26" s="68" t="s">
        <v>49</v>
      </c>
      <c r="C26" s="28"/>
      <c r="D26" s="42">
        <v>500</v>
      </c>
      <c r="E26" s="14">
        <f>+D26*E25+D26</f>
        <v>550</v>
      </c>
      <c r="F26" s="14">
        <f>+E26*F25+E26</f>
        <v>605</v>
      </c>
      <c r="G26" s="14">
        <f>+F26*G25+F26</f>
        <v>665.5</v>
      </c>
      <c r="H26" s="14">
        <f>+G26*H25+G26</f>
        <v>732.05</v>
      </c>
      <c r="K26" t="s">
        <v>6</v>
      </c>
    </row>
    <row r="27" spans="1:8" ht="12.75">
      <c r="A27" s="28">
        <f t="shared" si="0"/>
        <v>27</v>
      </c>
      <c r="B27" s="68" t="s">
        <v>25</v>
      </c>
      <c r="C27" s="28"/>
      <c r="D27" s="43">
        <v>650</v>
      </c>
      <c r="E27" s="31">
        <f>+$D27*D5</f>
        <v>715.0000000000001</v>
      </c>
      <c r="F27" s="31">
        <f>+$D27*E5</f>
        <v>786.5000000000001</v>
      </c>
      <c r="G27" s="31">
        <f>+$D27*F5</f>
        <v>865.1500000000001</v>
      </c>
      <c r="H27" s="31">
        <f>+$D27*G5</f>
        <v>951.6650000000001</v>
      </c>
    </row>
    <row r="28" spans="1:8" ht="12.75">
      <c r="A28" s="28">
        <f t="shared" si="0"/>
        <v>28</v>
      </c>
      <c r="B28" s="68" t="s">
        <v>38</v>
      </c>
      <c r="C28" s="28"/>
      <c r="D28" s="14">
        <f>+D9/D26</f>
        <v>41.8</v>
      </c>
      <c r="E28" s="14">
        <f>+E9/E26</f>
        <v>41.800000000000004</v>
      </c>
      <c r="F28" s="14">
        <f>+F9/F26</f>
        <v>41.800000000000004</v>
      </c>
      <c r="G28" s="14">
        <f>+G9/G26</f>
        <v>41.800000000000004</v>
      </c>
      <c r="H28" s="14">
        <f>+H9/H26</f>
        <v>41.800000000000004</v>
      </c>
    </row>
    <row r="29" spans="1:8" ht="12.75">
      <c r="A29" s="28">
        <f t="shared" si="0"/>
        <v>29</v>
      </c>
      <c r="B29" s="71" t="s">
        <v>26</v>
      </c>
      <c r="C29" s="40">
        <f>SUM(C30:C33)</f>
        <v>700000</v>
      </c>
      <c r="D29" s="41" t="s">
        <v>55</v>
      </c>
      <c r="E29" s="31"/>
      <c r="F29" s="31"/>
      <c r="G29" s="31"/>
      <c r="H29" s="31"/>
    </row>
    <row r="30" spans="1:8" ht="12.75">
      <c r="A30" s="28">
        <f t="shared" si="0"/>
        <v>30</v>
      </c>
      <c r="B30" s="68" t="s">
        <v>27</v>
      </c>
      <c r="C30" s="31">
        <v>300000</v>
      </c>
      <c r="D30" s="65">
        <f aca="true" t="shared" si="3" ref="D30:H31">100%/$C35</f>
        <v>0.05</v>
      </c>
      <c r="E30" s="65">
        <f t="shared" si="3"/>
        <v>0.05</v>
      </c>
      <c r="F30" s="65">
        <f t="shared" si="3"/>
        <v>0.05</v>
      </c>
      <c r="G30" s="65">
        <f t="shared" si="3"/>
        <v>0.05</v>
      </c>
      <c r="H30" s="65">
        <f t="shared" si="3"/>
        <v>0.05</v>
      </c>
    </row>
    <row r="31" spans="1:8" ht="12.75">
      <c r="A31" s="28">
        <f t="shared" si="0"/>
        <v>31</v>
      </c>
      <c r="B31" s="68" t="s">
        <v>28</v>
      </c>
      <c r="C31" s="31">
        <v>100000</v>
      </c>
      <c r="D31" s="65">
        <f t="shared" si="3"/>
        <v>0.2</v>
      </c>
      <c r="E31" s="65">
        <f t="shared" si="3"/>
        <v>0.2</v>
      </c>
      <c r="F31" s="65">
        <f t="shared" si="3"/>
        <v>0.2</v>
      </c>
      <c r="G31" s="65">
        <f t="shared" si="3"/>
        <v>0.2</v>
      </c>
      <c r="H31" s="65">
        <f t="shared" si="3"/>
        <v>0.2</v>
      </c>
    </row>
    <row r="32" spans="1:8" ht="12.75">
      <c r="A32" s="28">
        <f t="shared" si="0"/>
        <v>32</v>
      </c>
      <c r="B32" s="68" t="s">
        <v>30</v>
      </c>
      <c r="C32" s="31">
        <v>200000</v>
      </c>
      <c r="D32" s="65">
        <f aca="true" t="shared" si="4" ref="D32:G33">100%/$C37</f>
        <v>0.2</v>
      </c>
      <c r="E32" s="65">
        <f t="shared" si="4"/>
        <v>0.2</v>
      </c>
      <c r="F32" s="65">
        <f t="shared" si="4"/>
        <v>0.2</v>
      </c>
      <c r="G32" s="65">
        <f t="shared" si="4"/>
        <v>0.2</v>
      </c>
      <c r="H32" s="65">
        <f>100%/$C37</f>
        <v>0.2</v>
      </c>
    </row>
    <row r="33" spans="1:9" ht="12.75">
      <c r="A33" s="28">
        <f t="shared" si="0"/>
        <v>33</v>
      </c>
      <c r="B33" s="68" t="s">
        <v>29</v>
      </c>
      <c r="C33" s="31">
        <v>100000</v>
      </c>
      <c r="D33" s="65">
        <f t="shared" si="4"/>
        <v>0.3333333333333333</v>
      </c>
      <c r="E33" s="65">
        <f t="shared" si="4"/>
        <v>0.3333333333333333</v>
      </c>
      <c r="F33" s="65">
        <f t="shared" si="4"/>
        <v>0.3333333333333333</v>
      </c>
      <c r="G33" s="65">
        <f t="shared" si="4"/>
        <v>0.3333333333333333</v>
      </c>
      <c r="H33" s="65">
        <f>100%/$C38</f>
        <v>0.3333333333333333</v>
      </c>
      <c r="I33" t="s">
        <v>6</v>
      </c>
    </row>
    <row r="34" spans="1:10" ht="13.5" thickBot="1">
      <c r="A34" s="28">
        <f t="shared" si="0"/>
        <v>34</v>
      </c>
      <c r="B34" s="69" t="s">
        <v>31</v>
      </c>
      <c r="C34" s="38" t="s">
        <v>65</v>
      </c>
      <c r="D34" s="39">
        <f>SUM(D35:D38)</f>
        <v>96333.33333333333</v>
      </c>
      <c r="E34" s="39">
        <f>SUM(E35:E38)</f>
        <v>96333.33333333333</v>
      </c>
      <c r="F34" s="39">
        <f>SUM(F35:F38)</f>
        <v>96333.33333333333</v>
      </c>
      <c r="G34" s="39">
        <f>SUM(G35:G38)</f>
        <v>111803.33333333334</v>
      </c>
      <c r="H34" s="39">
        <f>SUM(H35:H38)</f>
        <v>111803.33333333334</v>
      </c>
      <c r="I34" s="2"/>
      <c r="J34" s="2"/>
    </row>
    <row r="35" spans="1:10" ht="13.5" thickTop="1">
      <c r="A35" s="28">
        <f t="shared" si="0"/>
        <v>35</v>
      </c>
      <c r="B35" s="67" t="s">
        <v>27</v>
      </c>
      <c r="C35" s="58">
        <v>20</v>
      </c>
      <c r="D35" s="30">
        <f>+$C30*D30</f>
        <v>15000</v>
      </c>
      <c r="E35" s="30">
        <f>+$C30*E30</f>
        <v>15000</v>
      </c>
      <c r="F35" s="30">
        <f>+$C30*F30</f>
        <v>15000</v>
      </c>
      <c r="G35" s="30">
        <f>+$C30*G30</f>
        <v>15000</v>
      </c>
      <c r="H35" s="30">
        <f>+$C30*H30</f>
        <v>15000</v>
      </c>
      <c r="I35" s="2"/>
      <c r="J35" s="2"/>
    </row>
    <row r="36" spans="1:10" ht="12.75">
      <c r="A36" s="28">
        <f t="shared" si="0"/>
        <v>36</v>
      </c>
      <c r="B36" s="68" t="s">
        <v>28</v>
      </c>
      <c r="C36" s="56">
        <v>5</v>
      </c>
      <c r="D36" s="30">
        <f aca="true" t="shared" si="5" ref="D36:H37">+($C31-$H6)*D31</f>
        <v>16000</v>
      </c>
      <c r="E36" s="30">
        <f t="shared" si="5"/>
        <v>16000</v>
      </c>
      <c r="F36" s="30">
        <f t="shared" si="5"/>
        <v>16000</v>
      </c>
      <c r="G36" s="30">
        <f t="shared" si="5"/>
        <v>16000</v>
      </c>
      <c r="H36" s="30">
        <f t="shared" si="5"/>
        <v>16000</v>
      </c>
      <c r="I36" s="2"/>
      <c r="J36" s="2"/>
    </row>
    <row r="37" spans="1:10" ht="12.75">
      <c r="A37" s="28">
        <f t="shared" si="0"/>
        <v>37</v>
      </c>
      <c r="B37" s="68" t="s">
        <v>30</v>
      </c>
      <c r="C37" s="56">
        <v>5</v>
      </c>
      <c r="D37" s="30">
        <f t="shared" si="5"/>
        <v>32000</v>
      </c>
      <c r="E37" s="30">
        <f t="shared" si="5"/>
        <v>32000</v>
      </c>
      <c r="F37" s="30">
        <f t="shared" si="5"/>
        <v>32000</v>
      </c>
      <c r="G37" s="30">
        <f t="shared" si="5"/>
        <v>32000</v>
      </c>
      <c r="H37" s="30">
        <f t="shared" si="5"/>
        <v>32000</v>
      </c>
      <c r="I37" s="2"/>
      <c r="J37" s="2"/>
    </row>
    <row r="38" spans="1:10" ht="12.75">
      <c r="A38" s="28">
        <f t="shared" si="0"/>
        <v>38</v>
      </c>
      <c r="B38" s="68" t="s">
        <v>29</v>
      </c>
      <c r="C38" s="56">
        <v>3</v>
      </c>
      <c r="D38" s="30">
        <f>+$C33*D33</f>
        <v>33333.33333333333</v>
      </c>
      <c r="E38" s="30">
        <f>+$C33*E33</f>
        <v>33333.33333333333</v>
      </c>
      <c r="F38" s="30">
        <f>+$C33*F33</f>
        <v>33333.33333333333</v>
      </c>
      <c r="G38" s="30">
        <f>+$G8*G33</f>
        <v>48803.33333333334</v>
      </c>
      <c r="H38" s="30">
        <f>+$G8*H33</f>
        <v>48803.33333333334</v>
      </c>
      <c r="I38" s="2"/>
      <c r="J38" s="2"/>
    </row>
    <row r="39" spans="1:10" ht="13.5" thickBot="1">
      <c r="A39" s="28">
        <f t="shared" si="0"/>
        <v>39</v>
      </c>
      <c r="B39" s="34" t="s">
        <v>32</v>
      </c>
      <c r="C39" s="35"/>
      <c r="D39" s="36"/>
      <c r="E39" s="36"/>
      <c r="F39" s="36"/>
      <c r="G39" s="36"/>
      <c r="H39" s="37"/>
      <c r="I39" s="2"/>
      <c r="J39" s="2"/>
    </row>
    <row r="40" spans="1:10" ht="13.5" thickTop="1">
      <c r="A40" s="28">
        <f t="shared" si="0"/>
        <v>40</v>
      </c>
      <c r="B40" s="67" t="s">
        <v>34</v>
      </c>
      <c r="C40" s="33">
        <v>0.8</v>
      </c>
      <c r="D40" s="30">
        <f>+C40*C29</f>
        <v>560000</v>
      </c>
      <c r="E40" s="30">
        <f>+D44</f>
        <v>448640</v>
      </c>
      <c r="F40" s="30">
        <f>+E44</f>
        <v>212198</v>
      </c>
      <c r="G40" s="30">
        <f>+F44</f>
        <v>0</v>
      </c>
      <c r="H40" s="30">
        <f>+G44</f>
        <v>0</v>
      </c>
      <c r="I40" s="2"/>
      <c r="J40" s="2"/>
    </row>
    <row r="41" spans="1:10" ht="12.75">
      <c r="A41" s="28">
        <f t="shared" si="0"/>
        <v>41</v>
      </c>
      <c r="B41" s="68" t="s">
        <v>35</v>
      </c>
      <c r="C41" s="31" t="s">
        <v>6</v>
      </c>
      <c r="D41" s="14">
        <f>+D63</f>
        <v>167360</v>
      </c>
      <c r="E41" s="14">
        <f>+E63</f>
        <v>281306</v>
      </c>
      <c r="F41" s="14">
        <f>+F63</f>
        <v>336826.85</v>
      </c>
      <c r="G41" s="14">
        <f>+G63</f>
        <v>408899.63749999995</v>
      </c>
      <c r="H41" s="14">
        <f>+H63</f>
        <v>490768.81527500006</v>
      </c>
      <c r="I41" s="2"/>
      <c r="J41" s="2"/>
    </row>
    <row r="42" spans="1:10" ht="12.75">
      <c r="A42" s="28">
        <f t="shared" si="0"/>
        <v>42</v>
      </c>
      <c r="B42" s="68" t="s">
        <v>39</v>
      </c>
      <c r="C42" s="132">
        <v>0.1</v>
      </c>
      <c r="D42" s="14">
        <f>+D40*C42</f>
        <v>56000</v>
      </c>
      <c r="E42" s="14">
        <f>+E40*C42</f>
        <v>44864</v>
      </c>
      <c r="F42" s="14">
        <f>+C42*F40</f>
        <v>21219.800000000003</v>
      </c>
      <c r="G42" s="14">
        <f>+C42*G40</f>
        <v>0</v>
      </c>
      <c r="H42" s="32">
        <f>+C42*H40</f>
        <v>0</v>
      </c>
      <c r="I42" s="2"/>
      <c r="J42" s="2"/>
    </row>
    <row r="43" spans="1:10" ht="12.75">
      <c r="A43" s="28">
        <f t="shared" si="0"/>
        <v>43</v>
      </c>
      <c r="B43" s="68" t="s">
        <v>36</v>
      </c>
      <c r="C43" s="13"/>
      <c r="D43" s="14">
        <f>+D41-D42</f>
        <v>111360</v>
      </c>
      <c r="E43" s="14">
        <f>+E41-E42</f>
        <v>236442</v>
      </c>
      <c r="F43" s="14">
        <f>IF(F41&lt;F40,F41-F42,F40)</f>
        <v>212198</v>
      </c>
      <c r="G43" s="14">
        <f>IF(G41&lt;G40,G41-G42,G40)</f>
        <v>0</v>
      </c>
      <c r="H43" s="32">
        <f>IF(H41&lt;H40,H41-H42,H40)</f>
        <v>0</v>
      </c>
      <c r="I43" s="2"/>
      <c r="J43" s="2"/>
    </row>
    <row r="44" spans="1:10" ht="12.75">
      <c r="A44" s="28">
        <f t="shared" si="0"/>
        <v>44</v>
      </c>
      <c r="B44" s="68" t="s">
        <v>37</v>
      </c>
      <c r="C44" s="13"/>
      <c r="D44" s="14">
        <f>+D40-D43</f>
        <v>448640</v>
      </c>
      <c r="E44" s="14">
        <f>+E40-E43</f>
        <v>212198</v>
      </c>
      <c r="F44" s="14">
        <f>+F40-F43</f>
        <v>0</v>
      </c>
      <c r="G44" s="32">
        <f>+G40-G43</f>
        <v>0</v>
      </c>
      <c r="H44" s="32">
        <f>+H40-H43</f>
        <v>0</v>
      </c>
      <c r="I44" s="2"/>
      <c r="J44" s="2"/>
    </row>
    <row r="45" spans="1:10" ht="12.75">
      <c r="A45" s="73"/>
      <c r="B45" s="60"/>
      <c r="C45" s="61"/>
      <c r="D45" s="62"/>
      <c r="E45" s="62"/>
      <c r="F45" s="62"/>
      <c r="G45" s="63"/>
      <c r="H45" s="63"/>
      <c r="I45" s="2"/>
      <c r="J45" s="2"/>
    </row>
    <row r="46" spans="1:10" ht="15">
      <c r="A46" s="74"/>
      <c r="B46" s="59" t="s">
        <v>61</v>
      </c>
      <c r="C46" s="5"/>
      <c r="D46" s="3"/>
      <c r="E46" s="3"/>
      <c r="F46" s="3"/>
      <c r="G46" s="3"/>
      <c r="H46" s="3"/>
      <c r="I46" s="2"/>
      <c r="J46" s="2"/>
    </row>
    <row r="47" spans="1:10" ht="12.75">
      <c r="A47" s="74"/>
      <c r="C47" s="5" t="s">
        <v>60</v>
      </c>
      <c r="D47" s="3"/>
      <c r="E47" s="3"/>
      <c r="F47" s="3"/>
      <c r="G47" s="3"/>
      <c r="H47" s="3"/>
      <c r="I47" s="2"/>
      <c r="J47" s="2"/>
    </row>
    <row r="48" spans="1:10" ht="13.5" thickBot="1">
      <c r="A48" s="75" t="s">
        <v>57</v>
      </c>
      <c r="B48" s="15" t="s">
        <v>58</v>
      </c>
      <c r="C48" s="131" t="s">
        <v>59</v>
      </c>
      <c r="D48" s="16">
        <v>1</v>
      </c>
      <c r="E48" s="16">
        <v>2</v>
      </c>
      <c r="F48" s="16">
        <v>3</v>
      </c>
      <c r="G48" s="16">
        <v>4</v>
      </c>
      <c r="H48" s="16">
        <v>5</v>
      </c>
      <c r="I48" s="2"/>
      <c r="J48" s="2"/>
    </row>
    <row r="49" spans="1:15" ht="13.5" thickTop="1">
      <c r="A49" s="76">
        <v>1</v>
      </c>
      <c r="B49" s="17" t="s">
        <v>33</v>
      </c>
      <c r="C49" s="8" t="s">
        <v>6</v>
      </c>
      <c r="D49" s="21">
        <f>+D26*D27</f>
        <v>325000</v>
      </c>
      <c r="E49" s="21">
        <f>+E26*E27</f>
        <v>393250.00000000006</v>
      </c>
      <c r="F49" s="21">
        <f>+F26*F27</f>
        <v>475832.50000000006</v>
      </c>
      <c r="G49" s="21">
        <f>+G26*G27</f>
        <v>575757.3250000001</v>
      </c>
      <c r="H49" s="21">
        <f>+H26*H27</f>
        <v>696666.36325</v>
      </c>
      <c r="I49" s="2"/>
      <c r="J49" s="2"/>
      <c r="K49" s="2"/>
      <c r="L49" s="2"/>
      <c r="M49" s="2"/>
      <c r="N49" s="2"/>
      <c r="O49" s="2"/>
    </row>
    <row r="50" spans="1:15" ht="12.75">
      <c r="A50" s="76">
        <f aca="true" t="shared" si="6" ref="A50:A73">+A49+1</f>
        <v>2</v>
      </c>
      <c r="B50" s="18" t="s">
        <v>10</v>
      </c>
      <c r="C50" s="26">
        <v>0.7</v>
      </c>
      <c r="D50" s="14">
        <f>+D49*C50</f>
        <v>227500</v>
      </c>
      <c r="E50" s="9">
        <f>+E49*C50</f>
        <v>275275</v>
      </c>
      <c r="F50" s="9">
        <f>+F49*C50</f>
        <v>333082.75</v>
      </c>
      <c r="G50" s="9">
        <f>+G49*C50</f>
        <v>403030.1275</v>
      </c>
      <c r="H50" s="9">
        <f>+H49*C50</f>
        <v>487666.454275</v>
      </c>
      <c r="I50" s="2"/>
      <c r="J50" s="2"/>
      <c r="K50" s="2"/>
      <c r="L50" s="2"/>
      <c r="M50" s="2"/>
      <c r="N50" s="2"/>
      <c r="O50" s="2"/>
    </row>
    <row r="51" spans="1:15" ht="12.75">
      <c r="A51" s="76">
        <f t="shared" si="6"/>
        <v>3</v>
      </c>
      <c r="B51" s="8" t="s">
        <v>11</v>
      </c>
      <c r="C51" s="26">
        <v>0.3</v>
      </c>
      <c r="D51" s="14">
        <v>0</v>
      </c>
      <c r="E51" s="9">
        <f>+E49*C51</f>
        <v>117975.00000000001</v>
      </c>
      <c r="F51" s="9">
        <f>+F49*C51</f>
        <v>142749.75</v>
      </c>
      <c r="G51" s="9">
        <f>+G49*C51</f>
        <v>172727.1975</v>
      </c>
      <c r="H51" s="9">
        <f>+H49*C51</f>
        <v>208999.908975</v>
      </c>
      <c r="I51" s="2"/>
      <c r="J51" s="2"/>
      <c r="K51" s="2"/>
      <c r="L51" s="2"/>
      <c r="M51" s="2"/>
      <c r="N51" s="2"/>
      <c r="O51" s="2"/>
    </row>
    <row r="52" spans="1:15" ht="12.75">
      <c r="A52" s="76">
        <f t="shared" si="6"/>
        <v>4</v>
      </c>
      <c r="B52" s="19" t="s">
        <v>5</v>
      </c>
      <c r="C52" s="27"/>
      <c r="D52" s="22">
        <f>+D51+D50</f>
        <v>227500</v>
      </c>
      <c r="E52" s="23">
        <f>+E51+E50</f>
        <v>393250</v>
      </c>
      <c r="F52" s="23">
        <f>+F51+F50</f>
        <v>475832.5</v>
      </c>
      <c r="G52" s="23">
        <f>+G51+G50</f>
        <v>575757.325</v>
      </c>
      <c r="H52" s="23">
        <f>+H51+H50</f>
        <v>696666.36325</v>
      </c>
      <c r="I52" s="2"/>
      <c r="J52" s="2"/>
      <c r="K52" s="2"/>
      <c r="L52" s="2"/>
      <c r="M52" s="2"/>
      <c r="N52" s="2"/>
      <c r="O52" s="2"/>
    </row>
    <row r="53" spans="1:15" ht="12.75">
      <c r="A53" s="76">
        <f t="shared" si="6"/>
        <v>5</v>
      </c>
      <c r="B53" s="20" t="s">
        <v>0</v>
      </c>
      <c r="C53" s="93"/>
      <c r="D53" s="94"/>
      <c r="E53" s="94"/>
      <c r="F53" s="94"/>
      <c r="G53" s="94"/>
      <c r="H53" s="95"/>
      <c r="I53" s="2"/>
      <c r="J53" s="2"/>
      <c r="K53" s="2"/>
      <c r="L53" s="2"/>
      <c r="M53" s="2"/>
      <c r="N53" s="2"/>
      <c r="O53" s="2"/>
    </row>
    <row r="54" spans="1:15" ht="12.75">
      <c r="A54" s="76">
        <f t="shared" si="6"/>
        <v>6</v>
      </c>
      <c r="B54" s="8" t="s">
        <v>3</v>
      </c>
      <c r="C54" s="96" t="s">
        <v>6</v>
      </c>
      <c r="D54" s="14">
        <f>+D9</f>
        <v>20900</v>
      </c>
      <c r="E54" s="14">
        <f>+E9</f>
        <v>22990.000000000004</v>
      </c>
      <c r="F54" s="14">
        <f>+F9</f>
        <v>25289.000000000004</v>
      </c>
      <c r="G54" s="14">
        <f>+G9</f>
        <v>27817.9</v>
      </c>
      <c r="H54" s="14">
        <f>+H9</f>
        <v>30599.690000000002</v>
      </c>
      <c r="I54" s="2"/>
      <c r="J54" s="2"/>
      <c r="K54" s="2"/>
      <c r="L54" s="2"/>
      <c r="M54" s="2"/>
      <c r="N54" s="2"/>
      <c r="O54" s="2"/>
    </row>
    <row r="55" spans="1:15" ht="12.75">
      <c r="A55" s="76">
        <f t="shared" si="6"/>
        <v>7</v>
      </c>
      <c r="B55" s="8" t="s">
        <v>64</v>
      </c>
      <c r="C55" s="97"/>
      <c r="D55" s="14">
        <f>+D19</f>
        <v>8800</v>
      </c>
      <c r="E55" s="14">
        <f>+E19</f>
        <v>9680.000000000002</v>
      </c>
      <c r="F55" s="14">
        <f>+F19</f>
        <v>10648.000000000002</v>
      </c>
      <c r="G55" s="14">
        <f>+G19</f>
        <v>11712.800000000001</v>
      </c>
      <c r="H55" s="14">
        <f>+H19</f>
        <v>12884.08</v>
      </c>
      <c r="I55" s="2"/>
      <c r="J55" s="2"/>
      <c r="K55" s="2"/>
      <c r="L55" s="2"/>
      <c r="M55" s="2"/>
      <c r="N55" s="2"/>
      <c r="O55" s="2"/>
    </row>
    <row r="56" spans="1:15" ht="12.75">
      <c r="A56" s="76">
        <f t="shared" si="6"/>
        <v>8</v>
      </c>
      <c r="B56" s="20" t="s">
        <v>56</v>
      </c>
      <c r="C56" s="97"/>
      <c r="D56" s="9">
        <f>+D52-D54-D55</f>
        <v>197800</v>
      </c>
      <c r="E56" s="9">
        <f>+E52-E54-E55</f>
        <v>360580</v>
      </c>
      <c r="F56" s="9">
        <f>+F52-F54-F55</f>
        <v>439895.5</v>
      </c>
      <c r="G56" s="9">
        <f>+G52-G54-G55</f>
        <v>536226.6249999999</v>
      </c>
      <c r="H56" s="9">
        <f>+H52-H54-H55</f>
        <v>653182.59325</v>
      </c>
      <c r="I56" s="2"/>
      <c r="J56" s="2"/>
      <c r="K56" s="2"/>
      <c r="L56" s="2"/>
      <c r="M56" s="2"/>
      <c r="N56" s="2"/>
      <c r="O56" s="2"/>
    </row>
    <row r="57" spans="1:15" ht="12.75">
      <c r="A57" s="76">
        <f t="shared" si="6"/>
        <v>9</v>
      </c>
      <c r="B57" s="8" t="s">
        <v>1</v>
      </c>
      <c r="C57" s="97"/>
      <c r="D57" s="9">
        <f>+D34</f>
        <v>96333.33333333333</v>
      </c>
      <c r="E57" s="9">
        <f>+E34</f>
        <v>96333.33333333333</v>
      </c>
      <c r="F57" s="9">
        <f>+F34</f>
        <v>96333.33333333333</v>
      </c>
      <c r="G57" s="9">
        <f>+G34</f>
        <v>111803.33333333334</v>
      </c>
      <c r="H57" s="9">
        <f>+H34</f>
        <v>111803.33333333334</v>
      </c>
      <c r="I57" s="2"/>
      <c r="J57" s="2"/>
      <c r="K57" s="2"/>
      <c r="L57" s="2"/>
      <c r="M57" s="2"/>
      <c r="N57" s="2"/>
      <c r="O57" s="2"/>
    </row>
    <row r="58" spans="1:15" ht="12.75">
      <c r="A58" s="76">
        <f t="shared" si="6"/>
        <v>10</v>
      </c>
      <c r="B58" s="8" t="s">
        <v>50</v>
      </c>
      <c r="C58" s="97"/>
      <c r="D58" s="9">
        <f>+D56-D57</f>
        <v>101466.66666666667</v>
      </c>
      <c r="E58" s="9">
        <f>+E56-E57</f>
        <v>264246.6666666667</v>
      </c>
      <c r="F58" s="9">
        <f>+F56-F57</f>
        <v>343562.1666666667</v>
      </c>
      <c r="G58" s="9">
        <f>+G56-G57</f>
        <v>424423.2916666665</v>
      </c>
      <c r="H58" s="9">
        <f>+H56-H57</f>
        <v>541379.2599166667</v>
      </c>
      <c r="I58" s="2"/>
      <c r="J58" s="2"/>
      <c r="K58" s="2"/>
      <c r="L58" s="2"/>
      <c r="M58" s="2"/>
      <c r="N58" s="2"/>
      <c r="O58" s="2"/>
    </row>
    <row r="59" spans="1:15" ht="12.75">
      <c r="A59" s="76">
        <f t="shared" si="6"/>
        <v>11</v>
      </c>
      <c r="B59" s="8" t="s">
        <v>2</v>
      </c>
      <c r="C59" s="97"/>
      <c r="D59" s="9">
        <f>+D42</f>
        <v>56000</v>
      </c>
      <c r="E59" s="9">
        <f>+E42</f>
        <v>44864</v>
      </c>
      <c r="F59" s="9">
        <f>+F42</f>
        <v>21219.800000000003</v>
      </c>
      <c r="G59" s="9">
        <f>+G42</f>
        <v>0</v>
      </c>
      <c r="H59" s="9">
        <f>+H42</f>
        <v>0</v>
      </c>
      <c r="I59" s="2"/>
      <c r="J59" s="2"/>
      <c r="K59" s="2"/>
      <c r="L59" s="2"/>
      <c r="M59" s="2"/>
      <c r="N59" s="2"/>
      <c r="O59" s="2"/>
    </row>
    <row r="60" spans="1:15" ht="12.75">
      <c r="A60" s="76">
        <f t="shared" si="6"/>
        <v>12</v>
      </c>
      <c r="B60" s="8" t="s">
        <v>51</v>
      </c>
      <c r="C60" s="97"/>
      <c r="D60" s="9">
        <f>+D58-D59</f>
        <v>45466.66666666667</v>
      </c>
      <c r="E60" s="9">
        <f>+E58-E59</f>
        <v>219382.6666666667</v>
      </c>
      <c r="F60" s="9">
        <f>+F58-F59</f>
        <v>322342.3666666667</v>
      </c>
      <c r="G60" s="9">
        <f>+G58-G59</f>
        <v>424423.2916666665</v>
      </c>
      <c r="H60" s="9">
        <f>+H58-H59</f>
        <v>541379.2599166667</v>
      </c>
      <c r="I60" s="2"/>
      <c r="J60" s="2"/>
      <c r="K60" s="2"/>
      <c r="L60" s="2"/>
      <c r="M60" s="2"/>
      <c r="N60" s="2"/>
      <c r="O60" s="2"/>
    </row>
    <row r="61" spans="1:15" ht="12.75">
      <c r="A61" s="76">
        <f t="shared" si="6"/>
        <v>13</v>
      </c>
      <c r="B61" s="8" t="s">
        <v>8</v>
      </c>
      <c r="C61" s="97"/>
      <c r="D61" s="14">
        <f>+D60*30%</f>
        <v>13640.000000000002</v>
      </c>
      <c r="E61" s="14">
        <f>IF(E60&gt;0,E60*E23,"0")</f>
        <v>65814.8</v>
      </c>
      <c r="F61" s="14">
        <f>IF(F60&gt;0,F60*F23,"0")</f>
        <v>96702.71</v>
      </c>
      <c r="G61" s="14">
        <f>IF(G60&gt;0,G60*G23,"0")</f>
        <v>127326.98749999994</v>
      </c>
      <c r="H61" s="14">
        <f>IF(H60&gt;0,H60*H23,"0")</f>
        <v>162413.777975</v>
      </c>
      <c r="I61" s="4" t="s">
        <v>6</v>
      </c>
      <c r="J61" s="2"/>
      <c r="K61" s="2"/>
      <c r="L61" s="2"/>
      <c r="M61" s="2"/>
      <c r="N61" s="2"/>
      <c r="O61" s="2"/>
    </row>
    <row r="62" spans="1:15" ht="12.75">
      <c r="A62" s="76">
        <f t="shared" si="6"/>
        <v>14</v>
      </c>
      <c r="B62" s="8" t="s">
        <v>9</v>
      </c>
      <c r="C62" s="98"/>
      <c r="D62" s="9">
        <f>+D60-D61</f>
        <v>31826.66666666667</v>
      </c>
      <c r="E62" s="9">
        <f>+E60-E61</f>
        <v>153567.8666666667</v>
      </c>
      <c r="F62" s="9">
        <f>+F60-F61</f>
        <v>225639.65666666668</v>
      </c>
      <c r="G62" s="9">
        <f>+G60-G61</f>
        <v>297096.3041666666</v>
      </c>
      <c r="H62" s="9">
        <f>+H60-H61</f>
        <v>378965.4819416667</v>
      </c>
      <c r="I62" s="2"/>
      <c r="J62" s="2"/>
      <c r="K62" s="2"/>
      <c r="L62" s="2"/>
      <c r="M62" s="2"/>
      <c r="N62" s="2"/>
      <c r="O62" s="2"/>
    </row>
    <row r="63" spans="1:15" ht="12.75">
      <c r="A63" s="76">
        <f t="shared" si="6"/>
        <v>15</v>
      </c>
      <c r="B63" s="8" t="s">
        <v>4</v>
      </c>
      <c r="C63" s="9">
        <f>-C29</f>
        <v>-700000</v>
      </c>
      <c r="D63" s="9">
        <f>+D62+D57+(1-D23)*(D59)</f>
        <v>167360</v>
      </c>
      <c r="E63" s="9">
        <f>+E62+E57+(1-E23)*(E59)</f>
        <v>281306</v>
      </c>
      <c r="F63" s="9">
        <f>+F62+F57+(1-F23)*(F59)</f>
        <v>336826.85</v>
      </c>
      <c r="G63" s="9">
        <f>+G62+G57+(1-G23)*(G59)</f>
        <v>408899.63749999995</v>
      </c>
      <c r="H63" s="9">
        <f>+H62+H57+(1-H23)*(H59)</f>
        <v>490768.81527500006</v>
      </c>
      <c r="I63" s="2"/>
      <c r="J63" s="2"/>
      <c r="K63" s="2"/>
      <c r="L63" s="2"/>
      <c r="M63" s="2"/>
      <c r="N63" s="2"/>
      <c r="O63" s="2"/>
    </row>
    <row r="64" spans="1:15" ht="12.75">
      <c r="A64" s="76">
        <f t="shared" si="6"/>
        <v>16</v>
      </c>
      <c r="B64" s="8" t="s">
        <v>47</v>
      </c>
      <c r="C64" s="9">
        <v>0</v>
      </c>
      <c r="D64" s="24">
        <v>0</v>
      </c>
      <c r="E64" s="24">
        <v>0</v>
      </c>
      <c r="F64" s="24">
        <v>0</v>
      </c>
      <c r="G64" s="24">
        <v>0</v>
      </c>
      <c r="H64" s="9">
        <f>+H6+H7</f>
        <v>60000</v>
      </c>
      <c r="I64" s="2"/>
      <c r="J64" s="2"/>
      <c r="K64" s="2"/>
      <c r="L64" s="2"/>
      <c r="M64" s="2"/>
      <c r="N64" s="2"/>
      <c r="O64" s="2"/>
    </row>
    <row r="65" spans="1:15" ht="12.75">
      <c r="A65" s="76">
        <f t="shared" si="6"/>
        <v>17</v>
      </c>
      <c r="B65" s="8" t="s">
        <v>73</v>
      </c>
      <c r="C65" s="9"/>
      <c r="D65" s="24"/>
      <c r="E65" s="24"/>
      <c r="F65" s="24"/>
      <c r="G65" s="24">
        <f>-G8</f>
        <v>-146410.00000000003</v>
      </c>
      <c r="H65" s="9"/>
      <c r="I65" s="2"/>
      <c r="J65" s="2"/>
      <c r="K65" s="2"/>
      <c r="L65" s="2"/>
      <c r="M65" s="2"/>
      <c r="N65" s="2"/>
      <c r="O65" s="2"/>
    </row>
    <row r="66" spans="1:15" ht="12.75">
      <c r="A66" s="76">
        <f t="shared" si="6"/>
        <v>18</v>
      </c>
      <c r="B66" s="8" t="s">
        <v>48</v>
      </c>
      <c r="C66" s="9">
        <f aca="true" t="shared" si="7" ref="C66:H66">+C64+C63</f>
        <v>-700000</v>
      </c>
      <c r="D66" s="9">
        <f t="shared" si="7"/>
        <v>167360</v>
      </c>
      <c r="E66" s="9">
        <f t="shared" si="7"/>
        <v>281306</v>
      </c>
      <c r="F66" s="9">
        <f t="shared" si="7"/>
        <v>336826.85</v>
      </c>
      <c r="G66" s="9">
        <f>+G65+G64+G63</f>
        <v>262489.63749999995</v>
      </c>
      <c r="H66" s="9">
        <f t="shared" si="7"/>
        <v>550768.8152750001</v>
      </c>
      <c r="I66" s="2"/>
      <c r="J66" s="2"/>
      <c r="K66" s="2"/>
      <c r="L66" s="2"/>
      <c r="M66" s="2"/>
      <c r="N66" s="2"/>
      <c r="O66" s="2"/>
    </row>
    <row r="67" spans="1:15" ht="12.75">
      <c r="A67" s="76">
        <f t="shared" si="6"/>
        <v>19</v>
      </c>
      <c r="B67" s="8" t="s">
        <v>42</v>
      </c>
      <c r="C67" s="99" t="s">
        <v>6</v>
      </c>
      <c r="D67" s="9">
        <f>+D63+C63</f>
        <v>-532640</v>
      </c>
      <c r="E67" s="9">
        <f>+E63+D67</f>
        <v>-251334</v>
      </c>
      <c r="F67" s="9">
        <f>+F63+E67</f>
        <v>85492.84999999998</v>
      </c>
      <c r="G67" s="9">
        <f>+G63+F67</f>
        <v>494392.48749999993</v>
      </c>
      <c r="H67" s="9">
        <f>+H63+G67</f>
        <v>985161.302775</v>
      </c>
      <c r="I67" s="2"/>
      <c r="J67" s="2"/>
      <c r="K67" s="2"/>
      <c r="L67" s="2"/>
      <c r="M67" s="2"/>
      <c r="N67" s="2"/>
      <c r="O67" s="2"/>
    </row>
    <row r="68" spans="1:15" ht="12.75">
      <c r="A68" s="76">
        <f t="shared" si="6"/>
        <v>20</v>
      </c>
      <c r="B68" s="8" t="s">
        <v>45</v>
      </c>
      <c r="C68" s="100"/>
      <c r="D68" s="9">
        <f>+D14/(1-D28/D27)</f>
        <v>172207.60714677186</v>
      </c>
      <c r="E68" s="9">
        <f>+E14/(1-E28/E27)</f>
        <v>160245.53376906316</v>
      </c>
      <c r="F68" s="9">
        <f>+F14/(1-F28/F27)</f>
        <v>135397.06105366815</v>
      </c>
      <c r="G68" s="9">
        <f>+G14/(1-G28/G27)</f>
        <v>129786.82547316857</v>
      </c>
      <c r="H68" s="9">
        <f>+H14/(1-H28/H27)</f>
        <v>130415.66299381411</v>
      </c>
      <c r="I68" s="2"/>
      <c r="J68" s="2"/>
      <c r="K68" s="2"/>
      <c r="L68" s="2"/>
      <c r="M68" s="2"/>
      <c r="N68" s="2"/>
      <c r="O68" s="2"/>
    </row>
    <row r="69" spans="1:15" ht="12.75">
      <c r="A69" s="76">
        <f t="shared" si="6"/>
        <v>21</v>
      </c>
      <c r="B69" s="8" t="s">
        <v>46</v>
      </c>
      <c r="C69" s="101"/>
      <c r="D69" s="25">
        <f>D14/(D27-D28)</f>
        <v>264.93478022580285</v>
      </c>
      <c r="E69" s="25">
        <f>E14/(E27-E28)</f>
        <v>224.11962764903933</v>
      </c>
      <c r="F69" s="25">
        <f>F14/(F27-F28)</f>
        <v>172.15138086925379</v>
      </c>
      <c r="G69" s="25">
        <f>G14/(G27-G28)</f>
        <v>150.01655836926378</v>
      </c>
      <c r="H69" s="25">
        <f>H14/(H27-H28)</f>
        <v>137.03946556174083</v>
      </c>
      <c r="I69" s="2"/>
      <c r="J69" s="2"/>
      <c r="K69" s="2"/>
      <c r="L69" s="2"/>
      <c r="M69" s="2"/>
      <c r="N69" s="2"/>
      <c r="O69" s="2"/>
    </row>
    <row r="70" spans="1:15" ht="12.75">
      <c r="A70" s="76">
        <f t="shared" si="6"/>
        <v>22</v>
      </c>
      <c r="B70" s="8" t="s">
        <v>52</v>
      </c>
      <c r="C70" s="9">
        <f>NPV(C42,C66:H66)</f>
        <v>417237.0959989521</v>
      </c>
      <c r="D70" s="77" t="s">
        <v>6</v>
      </c>
      <c r="E70" s="4"/>
      <c r="F70" s="4" t="s">
        <v>6</v>
      </c>
      <c r="G70" s="4"/>
      <c r="H70" s="7"/>
      <c r="I70" s="2"/>
      <c r="J70" s="2"/>
      <c r="K70" s="2"/>
      <c r="L70" s="2"/>
      <c r="M70" s="2"/>
      <c r="N70" s="2"/>
      <c r="O70" s="2"/>
    </row>
    <row r="71" spans="1:15" ht="12.75">
      <c r="A71" s="76">
        <f t="shared" si="6"/>
        <v>23</v>
      </c>
      <c r="B71" s="8" t="s">
        <v>53</v>
      </c>
      <c r="C71" s="10">
        <f>IRR(C66:H66,C42)</f>
        <v>0.29288761446615036</v>
      </c>
      <c r="D71" s="4" t="s">
        <v>6</v>
      </c>
      <c r="E71" s="4" t="s">
        <v>6</v>
      </c>
      <c r="F71" s="4"/>
      <c r="G71" s="4"/>
      <c r="H71" s="7"/>
      <c r="I71" s="2"/>
      <c r="J71" s="2"/>
      <c r="K71" s="2"/>
      <c r="L71" s="2"/>
      <c r="M71" s="2"/>
      <c r="N71" s="2"/>
      <c r="O71" s="2"/>
    </row>
    <row r="72" spans="1:15" ht="12.75">
      <c r="A72" s="76">
        <f t="shared" si="6"/>
        <v>24</v>
      </c>
      <c r="B72" s="8" t="s">
        <v>54</v>
      </c>
      <c r="C72" s="11">
        <f>NPV(C42,D66:H66)/-C66</f>
        <v>1.6556582937126387</v>
      </c>
      <c r="D72" s="4"/>
      <c r="E72" s="4" t="s">
        <v>6</v>
      </c>
      <c r="F72" s="4"/>
      <c r="G72" s="4"/>
      <c r="H72" s="7"/>
      <c r="I72" s="2"/>
      <c r="J72" s="2"/>
      <c r="K72" s="2"/>
      <c r="L72" s="2"/>
      <c r="M72" s="2"/>
      <c r="N72" s="2"/>
      <c r="O72" s="2"/>
    </row>
    <row r="73" spans="1:15" ht="12.75">
      <c r="A73" s="76">
        <f t="shared" si="6"/>
        <v>25</v>
      </c>
      <c r="B73" s="8" t="s">
        <v>41</v>
      </c>
      <c r="C73" s="12">
        <f>SUM(D66:H66)/-C66</f>
        <v>2.283930432535714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>
      <c r="A74" s="6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4:15" ht="12.7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4:15" ht="12.7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4:15" ht="12.7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>
      <c r="A78" s="102"/>
      <c r="B78" s="103"/>
      <c r="C78" s="103"/>
      <c r="D78" s="104"/>
      <c r="E78" s="104"/>
      <c r="F78" s="104"/>
      <c r="G78" s="104"/>
      <c r="H78" s="105"/>
      <c r="I78" s="2"/>
      <c r="J78" s="2"/>
      <c r="K78" s="2"/>
      <c r="L78" s="2"/>
      <c r="M78" s="2"/>
      <c r="N78" s="2"/>
      <c r="O78" s="2"/>
    </row>
    <row r="79" spans="1:15" ht="12.75">
      <c r="A79" s="106"/>
      <c r="B79" s="60"/>
      <c r="C79" s="60"/>
      <c r="D79" s="107" t="s">
        <v>68</v>
      </c>
      <c r="E79" s="108" t="s">
        <v>69</v>
      </c>
      <c r="F79" s="109"/>
      <c r="G79" s="109"/>
      <c r="H79" s="110"/>
      <c r="I79" s="2"/>
      <c r="J79" s="2"/>
      <c r="K79" s="2"/>
      <c r="L79" s="2"/>
      <c r="M79" s="2"/>
      <c r="N79" s="2"/>
      <c r="O79" s="2"/>
    </row>
    <row r="80" spans="1:15" ht="12.75">
      <c r="A80" s="106">
        <v>0</v>
      </c>
      <c r="B80" s="60" t="s">
        <v>67</v>
      </c>
      <c r="C80" s="111">
        <f>-C29</f>
        <v>-700000</v>
      </c>
      <c r="D80" s="112">
        <f>+C66</f>
        <v>-700000</v>
      </c>
      <c r="E80" s="113">
        <v>0.29</v>
      </c>
      <c r="F80" s="108" t="s">
        <v>70</v>
      </c>
      <c r="G80" s="114">
        <v>0.3</v>
      </c>
      <c r="H80" s="115" t="s">
        <v>70</v>
      </c>
      <c r="I80" s="2"/>
      <c r="J80" s="2"/>
      <c r="K80" s="2"/>
      <c r="L80" s="2"/>
      <c r="M80" s="2"/>
      <c r="N80" s="2"/>
      <c r="O80" s="2"/>
    </row>
    <row r="81" spans="1:15" ht="12.75">
      <c r="A81" s="106">
        <v>1</v>
      </c>
      <c r="B81" s="60"/>
      <c r="C81" s="116"/>
      <c r="D81" s="92">
        <f>+D66</f>
        <v>167360</v>
      </c>
      <c r="E81" s="117">
        <f>1/(1+$E$80)^A81</f>
        <v>0.7751937984496123</v>
      </c>
      <c r="F81" s="118">
        <f>+E81*D81</f>
        <v>129736.43410852712</v>
      </c>
      <c r="G81" s="117">
        <f>1/(1+$G$80)^$A81</f>
        <v>0.7692307692307692</v>
      </c>
      <c r="H81" s="119">
        <f>+G81*D81</f>
        <v>128738.46153846153</v>
      </c>
      <c r="I81" s="2"/>
      <c r="J81" s="2"/>
      <c r="K81" s="2"/>
      <c r="L81" s="2"/>
      <c r="M81" s="2"/>
      <c r="N81" s="2"/>
      <c r="O81" s="2"/>
    </row>
    <row r="82" spans="1:15" ht="12.75">
      <c r="A82" s="106">
        <v>2</v>
      </c>
      <c r="B82" s="60"/>
      <c r="C82" s="120" t="s">
        <v>6</v>
      </c>
      <c r="D82" s="118">
        <f>+E63</f>
        <v>281306</v>
      </c>
      <c r="E82" s="117">
        <f>1/(1+$E$80)^A82</f>
        <v>0.6009254251547382</v>
      </c>
      <c r="F82" s="118">
        <f>+E82*D82</f>
        <v>169043.9276485788</v>
      </c>
      <c r="G82" s="117">
        <f>1/(1+$G$80)^$A82</f>
        <v>0.5917159763313609</v>
      </c>
      <c r="H82" s="119">
        <f>+G82*D82</f>
        <v>166453.2544378698</v>
      </c>
      <c r="I82" s="2"/>
      <c r="J82" s="2"/>
      <c r="K82" s="2"/>
      <c r="L82" s="2"/>
      <c r="M82" s="2"/>
      <c r="N82" s="2"/>
      <c r="O82" s="2"/>
    </row>
    <row r="83" spans="1:15" ht="12.75">
      <c r="A83" s="106">
        <v>3</v>
      </c>
      <c r="B83" s="60"/>
      <c r="C83" s="121">
        <f>IRR(D80:D85,E80)</f>
        <v>0.29288761446615036</v>
      </c>
      <c r="D83" s="118">
        <f>+F66</f>
        <v>336826.85</v>
      </c>
      <c r="E83" s="117">
        <f>1/(1+$E$80)^A83</f>
        <v>0.46583366291064976</v>
      </c>
      <c r="F83" s="118">
        <f>+E83*D83</f>
        <v>156905.28530215597</v>
      </c>
      <c r="G83" s="117">
        <f>1/(1+$G$80)^$A83</f>
        <v>0.4551661356395083</v>
      </c>
      <c r="H83" s="119">
        <f>+G83*D83</f>
        <v>153312.1756941283</v>
      </c>
      <c r="I83" s="2"/>
      <c r="J83" s="2"/>
      <c r="K83" s="2"/>
      <c r="L83" s="2"/>
      <c r="M83" s="2"/>
      <c r="N83" s="2"/>
      <c r="O83" s="2"/>
    </row>
    <row r="84" spans="1:15" ht="12.75">
      <c r="A84" s="106">
        <v>4</v>
      </c>
      <c r="B84" s="60"/>
      <c r="C84" s="116"/>
      <c r="D84" s="118">
        <f>+G66</f>
        <v>262489.63749999995</v>
      </c>
      <c r="E84" s="117">
        <f>1/(1+$E$80)^A84</f>
        <v>0.36111136659740295</v>
      </c>
      <c r="F84" s="118">
        <f>+E84*D84</f>
        <v>94787.9917152819</v>
      </c>
      <c r="G84" s="117">
        <f>1/(1+$G$80)^$A84</f>
        <v>0.35012779664577565</v>
      </c>
      <c r="H84" s="119">
        <f>+G84*D84</f>
        <v>91904.91842022334</v>
      </c>
      <c r="I84" s="2"/>
      <c r="J84" s="2"/>
      <c r="K84" s="2"/>
      <c r="L84" s="2"/>
      <c r="M84" s="2"/>
      <c r="N84" s="2"/>
      <c r="O84" s="2"/>
    </row>
    <row r="85" spans="1:15" ht="12.75">
      <c r="A85" s="106">
        <v>5</v>
      </c>
      <c r="B85" s="60"/>
      <c r="C85" s="116"/>
      <c r="D85" s="118">
        <f>+H66</f>
        <v>550768.8152750001</v>
      </c>
      <c r="E85" s="117">
        <f>1/(1+$E$80)^A85</f>
        <v>0.2799312919359712</v>
      </c>
      <c r="F85" s="118">
        <f>+E85*D85</f>
        <v>154177.42601797506</v>
      </c>
      <c r="G85" s="117">
        <f>1/(1+$G$80)^$A85</f>
        <v>0.2693290743429043</v>
      </c>
      <c r="H85" s="119">
        <f>+G85*D85</f>
        <v>148338.05519495383</v>
      </c>
      <c r="I85" s="2"/>
      <c r="J85" s="2"/>
      <c r="K85" s="2"/>
      <c r="L85" s="2"/>
      <c r="M85" s="2"/>
      <c r="N85" s="2"/>
      <c r="O85" s="2"/>
    </row>
    <row r="86" spans="1:15" ht="12.75">
      <c r="A86" s="106"/>
      <c r="B86" s="60"/>
      <c r="C86" s="60"/>
      <c r="D86" s="122" t="s">
        <v>6</v>
      </c>
      <c r="E86" s="118"/>
      <c r="F86" s="118">
        <f>SUM(F81:F85)</f>
        <v>704651.0647925189</v>
      </c>
      <c r="G86" s="118"/>
      <c r="H86" s="123">
        <f>SUM(H81:H85)</f>
        <v>688746.8652856367</v>
      </c>
      <c r="I86" s="2"/>
      <c r="J86" s="2"/>
      <c r="K86" s="2"/>
      <c r="L86" s="2"/>
      <c r="M86" s="2"/>
      <c r="N86" s="2"/>
      <c r="O86" s="2"/>
    </row>
    <row r="87" spans="1:15" ht="12.75">
      <c r="A87" s="106"/>
      <c r="B87" s="60"/>
      <c r="C87" s="60"/>
      <c r="D87" s="109"/>
      <c r="E87" s="118"/>
      <c r="F87" s="112">
        <f>+C80</f>
        <v>-700000</v>
      </c>
      <c r="G87" s="118"/>
      <c r="H87" s="119">
        <f>+F87</f>
        <v>-700000</v>
      </c>
      <c r="I87" s="2"/>
      <c r="J87" s="2"/>
      <c r="K87" s="2"/>
      <c r="L87" s="2"/>
      <c r="M87" s="2"/>
      <c r="N87" s="2"/>
      <c r="O87" s="2"/>
    </row>
    <row r="88" spans="1:15" ht="12.75">
      <c r="A88" s="106"/>
      <c r="B88" s="60"/>
      <c r="C88" s="60" t="s">
        <v>71</v>
      </c>
      <c r="D88" s="109"/>
      <c r="E88" s="118"/>
      <c r="F88" s="118">
        <f>+F87+F86</f>
        <v>4651.064792518853</v>
      </c>
      <c r="G88" s="118"/>
      <c r="H88" s="123">
        <f>+H86+H87</f>
        <v>-11253.13471436326</v>
      </c>
      <c r="I88" s="2"/>
      <c r="J88" s="2"/>
      <c r="K88" s="2"/>
      <c r="L88" s="2"/>
      <c r="M88" s="2"/>
      <c r="N88" s="2"/>
      <c r="O88" s="2"/>
    </row>
    <row r="89" spans="1:15" ht="12.75">
      <c r="A89" s="106"/>
      <c r="B89" s="60"/>
      <c r="C89" s="60" t="s">
        <v>72</v>
      </c>
      <c r="D89" s="109"/>
      <c r="E89" s="124" t="s">
        <v>6</v>
      </c>
      <c r="F89" s="125">
        <f>+E80+(F88/((F88-H88))*(G80-E80))</f>
        <v>0.2929244255836367</v>
      </c>
      <c r="G89" s="125" t="s">
        <v>6</v>
      </c>
      <c r="H89" s="123" t="s">
        <v>6</v>
      </c>
      <c r="I89" s="2"/>
      <c r="J89" s="2"/>
      <c r="K89" s="2"/>
      <c r="L89" s="2"/>
      <c r="M89" s="2"/>
      <c r="N89" s="2"/>
      <c r="O89" s="2"/>
    </row>
    <row r="90" spans="1:15" ht="12.75">
      <c r="A90" s="126"/>
      <c r="B90" s="127"/>
      <c r="C90" s="127"/>
      <c r="D90" s="128"/>
      <c r="E90" s="128"/>
      <c r="F90" s="128"/>
      <c r="G90" s="128"/>
      <c r="H90" s="129"/>
      <c r="I90" s="2"/>
      <c r="J90" s="2"/>
      <c r="K90" s="2"/>
      <c r="L90" s="2"/>
      <c r="M90" s="2"/>
      <c r="N90" s="2"/>
      <c r="O90" s="2"/>
    </row>
    <row r="91" spans="4:15" ht="12.7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4:15" ht="12.7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4:15" ht="12.7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4:15" ht="12.7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4:15" ht="12.7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4:15" ht="12.7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4:15" ht="12.7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4:15" ht="12.7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4:15" ht="12.7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4:15" ht="12.7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4:15" ht="12.7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4:15" ht="12.7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4:15" ht="12.7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4:15" ht="12.7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4:15" ht="12.7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4:15" ht="12.7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4:15" ht="12.7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4:15" ht="12.7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4:15" ht="12.7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4:15" ht="12.7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4:15" ht="12.7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4:15" ht="12.7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4:15" ht="12.7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4:15" ht="12.7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4:15" ht="12.7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4:15" ht="12.7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4:15" ht="12.7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4:15" ht="12.7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4:15" ht="12.7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4:15" ht="12.7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4:15" ht="12.7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4:15" ht="12.7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4:15" ht="12.7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4:15" ht="12.7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4:15" ht="12.7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4:15" ht="12.7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4:15" ht="12.7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4:15" ht="12.75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4:15" ht="12.75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4:15" ht="12.75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4:15" ht="12.75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4:15" ht="12.7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4:15" ht="12.75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4:15" ht="12.75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4:15" ht="12.75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4:15" ht="12.75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</sheetData>
  <mergeCells count="3">
    <mergeCell ref="C53:H53"/>
    <mergeCell ref="C54:C62"/>
    <mergeCell ref="C67:C69"/>
  </mergeCells>
  <printOptions/>
  <pageMargins left="0.43" right="0.39" top="0.54" bottom="0.76" header="0.54" footer="1.29"/>
  <pageSetup horizontalDpi="300" verticalDpi="300" orientation="portrait" scale="95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2"/>
  <sheetViews>
    <sheetView workbookViewId="0" topLeftCell="A26">
      <selection activeCell="A57" sqref="A57"/>
    </sheetView>
  </sheetViews>
  <sheetFormatPr defaultColWidth="9.140625" defaultRowHeight="12.75"/>
  <cols>
    <col min="1" max="1" width="6.57421875" style="0" customWidth="1"/>
    <col min="2" max="2" width="11.28125" style="0" customWidth="1"/>
    <col min="3" max="3" width="12.00390625" style="0" customWidth="1"/>
    <col min="4" max="4" width="13.00390625" style="0" customWidth="1"/>
    <col min="5" max="5" width="12.57421875" style="0" customWidth="1"/>
    <col min="6" max="6" width="13.28125" style="0" customWidth="1"/>
    <col min="7" max="7" width="12.140625" style="0" customWidth="1"/>
    <col min="8" max="8" width="13.28125" style="0" customWidth="1"/>
    <col min="9" max="9" width="12.140625" style="0" customWidth="1"/>
    <col min="10" max="10" width="13.421875" style="0" customWidth="1"/>
    <col min="11" max="11" width="14.7109375" style="0" customWidth="1"/>
    <col min="12" max="13" width="13.140625" style="0" customWidth="1"/>
    <col min="14" max="14" width="14.00390625" style="0" customWidth="1"/>
    <col min="15" max="16" width="13.57421875" style="0" customWidth="1"/>
    <col min="17" max="17" width="13.140625" style="0" customWidth="1"/>
    <col min="18" max="18" width="14.421875" style="0" customWidth="1"/>
  </cols>
  <sheetData>
    <row r="1" ht="12.75">
      <c r="B1" s="90" t="s">
        <v>87</v>
      </c>
    </row>
    <row r="2" ht="15.75">
      <c r="C2" s="87" t="s">
        <v>83</v>
      </c>
    </row>
    <row r="3" ht="15">
      <c r="C3" s="59" t="s">
        <v>86</v>
      </c>
    </row>
    <row r="4" spans="1:18" ht="12.75">
      <c r="A4" s="84" t="s">
        <v>77</v>
      </c>
      <c r="B4" s="85">
        <v>0.1</v>
      </c>
      <c r="C4" s="86">
        <v>0.15</v>
      </c>
      <c r="D4" s="86">
        <v>0.16</v>
      </c>
      <c r="E4" s="86">
        <v>0.17</v>
      </c>
      <c r="F4" s="86">
        <v>0.18</v>
      </c>
      <c r="G4" s="86">
        <v>0.19</v>
      </c>
      <c r="H4" s="86">
        <v>0.2</v>
      </c>
      <c r="I4" s="86">
        <v>0.21</v>
      </c>
      <c r="J4" s="86">
        <v>0.22</v>
      </c>
      <c r="K4" s="86">
        <v>0.23</v>
      </c>
      <c r="L4" s="86">
        <v>0.24</v>
      </c>
      <c r="M4" s="86">
        <v>0.25</v>
      </c>
      <c r="N4" s="86">
        <v>0.26</v>
      </c>
      <c r="O4" s="86">
        <v>0.27</v>
      </c>
      <c r="P4" s="86">
        <v>0.28</v>
      </c>
      <c r="Q4" s="86">
        <v>0.29</v>
      </c>
      <c r="R4" s="86">
        <v>0.3</v>
      </c>
    </row>
    <row r="5" spans="1:18" ht="12.75">
      <c r="A5" s="28">
        <v>0</v>
      </c>
      <c r="B5" s="89">
        <f>(1+$B$4)^$A5</f>
        <v>1</v>
      </c>
      <c r="C5" s="89">
        <f>(1+$C$4)^$A5</f>
        <v>1</v>
      </c>
      <c r="D5" s="89">
        <f>(1+$D$4)^$A5</f>
        <v>1</v>
      </c>
      <c r="E5" s="89">
        <f>(1+$E$4)^$A5</f>
        <v>1</v>
      </c>
      <c r="F5" s="89">
        <f>(1+$F$4)^$A5</f>
        <v>1</v>
      </c>
      <c r="G5" s="89">
        <f>(1+$G$4)^$A5</f>
        <v>1</v>
      </c>
      <c r="H5" s="89">
        <f>(1+$H$4)^$A5</f>
        <v>1</v>
      </c>
      <c r="I5" s="89">
        <f>(1+$I$4)^$A5</f>
        <v>1</v>
      </c>
      <c r="J5" s="89">
        <f>(1+$J$4)^$A5</f>
        <v>1</v>
      </c>
      <c r="K5" s="89">
        <f>(1+$K$4)^$A5</f>
        <v>1</v>
      </c>
      <c r="L5" s="89">
        <f>(1+$L$4)^$A5</f>
        <v>1</v>
      </c>
      <c r="M5" s="89">
        <f>(1+$M$4)^$A5</f>
        <v>1</v>
      </c>
      <c r="N5" s="89">
        <f>(1+$N$4)^$A5</f>
        <v>1</v>
      </c>
      <c r="O5" s="89">
        <f>(1+$O$4)^$A5</f>
        <v>1</v>
      </c>
      <c r="P5" s="89">
        <f>(1+$P$4)^$A5</f>
        <v>1</v>
      </c>
      <c r="Q5" s="89">
        <f>(1+$Q$4)^$A5</f>
        <v>1</v>
      </c>
      <c r="R5" s="89">
        <f>(1+$R$4)^$A5</f>
        <v>1</v>
      </c>
    </row>
    <row r="6" spans="1:18" ht="12.75">
      <c r="A6" s="28">
        <f>A5+1</f>
        <v>1</v>
      </c>
      <c r="B6" s="89">
        <f>(1+$B$4)^$A6</f>
        <v>1.1</v>
      </c>
      <c r="C6" s="89">
        <f aca="true" t="shared" si="0" ref="C6:C45">(1+$C$4)^$A6</f>
        <v>1.15</v>
      </c>
      <c r="D6" s="89">
        <f aca="true" t="shared" si="1" ref="D6:D45">(1+$D$4)^$A6</f>
        <v>1.16</v>
      </c>
      <c r="E6" s="89">
        <f aca="true" t="shared" si="2" ref="E6:E45">(1+$E$4)^$A6</f>
        <v>1.17</v>
      </c>
      <c r="F6" s="89">
        <f aca="true" t="shared" si="3" ref="F6:F45">(1+$F$4)^$A6</f>
        <v>1.18</v>
      </c>
      <c r="G6" s="89">
        <f aca="true" t="shared" si="4" ref="G6:G45">(1+$G$4)^$A6</f>
        <v>1.19</v>
      </c>
      <c r="H6" s="89">
        <f aca="true" t="shared" si="5" ref="H6:H45">(1+$H$4)^$A6</f>
        <v>1.2</v>
      </c>
      <c r="I6" s="89">
        <f aca="true" t="shared" si="6" ref="I6:I45">(1+$I$4)^$A6</f>
        <v>1.21</v>
      </c>
      <c r="J6" s="89">
        <f aca="true" t="shared" si="7" ref="J6:J45">(1+$J$4)^$A6</f>
        <v>1.22</v>
      </c>
      <c r="K6" s="89">
        <f aca="true" t="shared" si="8" ref="K6:K45">(1+$K$4)^$A6</f>
        <v>1.23</v>
      </c>
      <c r="L6" s="89">
        <f aca="true" t="shared" si="9" ref="L6:L45">(1+$L$4)^$A6</f>
        <v>1.24</v>
      </c>
      <c r="M6" s="89">
        <f aca="true" t="shared" si="10" ref="M6:M45">(1+$M$4)^$A6</f>
        <v>1.25</v>
      </c>
      <c r="N6" s="89">
        <f aca="true" t="shared" si="11" ref="N6:N45">(1+$N$4)^$A6</f>
        <v>1.26</v>
      </c>
      <c r="O6" s="89">
        <f aca="true" t="shared" si="12" ref="O6:O45">(1+$O$4)^$A6</f>
        <v>1.27</v>
      </c>
      <c r="P6" s="89">
        <f aca="true" t="shared" si="13" ref="P6:P45">(1+$P$4)^$A6</f>
        <v>1.28</v>
      </c>
      <c r="Q6" s="89">
        <f aca="true" t="shared" si="14" ref="Q6:Q45">(1+$Q$4)^$A6</f>
        <v>1.29</v>
      </c>
      <c r="R6" s="89">
        <f aca="true" t="shared" si="15" ref="R6:R45">(1+$R$4)^$A6</f>
        <v>1.3</v>
      </c>
    </row>
    <row r="7" spans="1:18" ht="12.75">
      <c r="A7" s="28">
        <f aca="true" t="shared" si="16" ref="A7:A44">A6+1</f>
        <v>2</v>
      </c>
      <c r="B7" s="89">
        <f>(1+$B$4)^$A7</f>
        <v>1.2100000000000002</v>
      </c>
      <c r="C7" s="89">
        <f t="shared" si="0"/>
        <v>1.3224999999999998</v>
      </c>
      <c r="D7" s="89">
        <f t="shared" si="1"/>
        <v>1.3456</v>
      </c>
      <c r="E7" s="89">
        <f t="shared" si="2"/>
        <v>1.3688999999999998</v>
      </c>
      <c r="F7" s="89">
        <f t="shared" si="3"/>
        <v>1.3923999999999999</v>
      </c>
      <c r="G7" s="89">
        <f t="shared" si="4"/>
        <v>1.4161</v>
      </c>
      <c r="H7" s="89">
        <f t="shared" si="5"/>
        <v>1.44</v>
      </c>
      <c r="I7" s="89">
        <f t="shared" si="6"/>
        <v>1.4641</v>
      </c>
      <c r="J7" s="89">
        <f t="shared" si="7"/>
        <v>1.4884</v>
      </c>
      <c r="K7" s="89">
        <f t="shared" si="8"/>
        <v>1.5129</v>
      </c>
      <c r="L7" s="89">
        <f t="shared" si="9"/>
        <v>1.5376</v>
      </c>
      <c r="M7" s="89">
        <f t="shared" si="10"/>
        <v>1.5625</v>
      </c>
      <c r="N7" s="89">
        <f t="shared" si="11"/>
        <v>1.5876000000000001</v>
      </c>
      <c r="O7" s="89">
        <f t="shared" si="12"/>
        <v>1.6129</v>
      </c>
      <c r="P7" s="89">
        <f t="shared" si="13"/>
        <v>1.6384</v>
      </c>
      <c r="Q7" s="89">
        <f t="shared" si="14"/>
        <v>1.6641000000000001</v>
      </c>
      <c r="R7" s="89">
        <f t="shared" si="15"/>
        <v>1.6900000000000002</v>
      </c>
    </row>
    <row r="8" spans="1:18" ht="12.75">
      <c r="A8" s="28">
        <f t="shared" si="16"/>
        <v>3</v>
      </c>
      <c r="B8" s="89">
        <f aca="true" t="shared" si="17" ref="B8:B45">(1+$B$4)^$A8</f>
        <v>1.3310000000000004</v>
      </c>
      <c r="C8" s="89">
        <f t="shared" si="0"/>
        <v>1.5208749999999995</v>
      </c>
      <c r="D8" s="89">
        <f t="shared" si="1"/>
        <v>1.5608959999999998</v>
      </c>
      <c r="E8" s="89">
        <f t="shared" si="2"/>
        <v>1.6016129999999997</v>
      </c>
      <c r="F8" s="89">
        <f t="shared" si="3"/>
        <v>1.6430319999999998</v>
      </c>
      <c r="G8" s="89">
        <f t="shared" si="4"/>
        <v>1.6851589999999999</v>
      </c>
      <c r="H8" s="89">
        <f t="shared" si="5"/>
        <v>1.728</v>
      </c>
      <c r="I8" s="89">
        <f t="shared" si="6"/>
        <v>1.771561</v>
      </c>
      <c r="J8" s="89">
        <f t="shared" si="7"/>
        <v>1.815848</v>
      </c>
      <c r="K8" s="89">
        <f t="shared" si="8"/>
        <v>1.8608669999999998</v>
      </c>
      <c r="L8" s="89">
        <f t="shared" si="9"/>
        <v>1.906624</v>
      </c>
      <c r="M8" s="89">
        <f t="shared" si="10"/>
        <v>1.953125</v>
      </c>
      <c r="N8" s="89">
        <f t="shared" si="11"/>
        <v>2.000376</v>
      </c>
      <c r="O8" s="89">
        <f t="shared" si="12"/>
        <v>2.048383</v>
      </c>
      <c r="P8" s="89">
        <f t="shared" si="13"/>
        <v>2.0971520000000003</v>
      </c>
      <c r="Q8" s="89">
        <f t="shared" si="14"/>
        <v>2.1466890000000003</v>
      </c>
      <c r="R8" s="89">
        <f t="shared" si="15"/>
        <v>2.1970000000000005</v>
      </c>
    </row>
    <row r="9" spans="1:18" ht="12.75">
      <c r="A9" s="28">
        <f t="shared" si="16"/>
        <v>4</v>
      </c>
      <c r="B9" s="89">
        <f t="shared" si="17"/>
        <v>1.4641000000000004</v>
      </c>
      <c r="C9" s="89">
        <f t="shared" si="0"/>
        <v>1.7490062499999994</v>
      </c>
      <c r="D9" s="89">
        <f t="shared" si="1"/>
        <v>1.8106393599999997</v>
      </c>
      <c r="E9" s="89">
        <f t="shared" si="2"/>
        <v>1.8738872099999995</v>
      </c>
      <c r="F9" s="89">
        <f t="shared" si="3"/>
        <v>1.9387777599999996</v>
      </c>
      <c r="G9" s="89">
        <f t="shared" si="4"/>
        <v>2.00533921</v>
      </c>
      <c r="H9" s="89">
        <f t="shared" si="5"/>
        <v>2.0736</v>
      </c>
      <c r="I9" s="89">
        <f t="shared" si="6"/>
        <v>2.14358881</v>
      </c>
      <c r="J9" s="89">
        <f t="shared" si="7"/>
        <v>2.2153345599999996</v>
      </c>
      <c r="K9" s="89">
        <f t="shared" si="8"/>
        <v>2.28886641</v>
      </c>
      <c r="L9" s="89">
        <f t="shared" si="9"/>
        <v>2.36421376</v>
      </c>
      <c r="M9" s="89">
        <f t="shared" si="10"/>
        <v>2.44140625</v>
      </c>
      <c r="N9" s="89">
        <f t="shared" si="11"/>
        <v>2.5204737600000002</v>
      </c>
      <c r="O9" s="89">
        <f t="shared" si="12"/>
        <v>2.60144641</v>
      </c>
      <c r="P9" s="89">
        <f t="shared" si="13"/>
        <v>2.68435456</v>
      </c>
      <c r="Q9" s="89">
        <f t="shared" si="14"/>
        <v>2.7692288100000004</v>
      </c>
      <c r="R9" s="89">
        <f t="shared" si="15"/>
        <v>2.8561000000000005</v>
      </c>
    </row>
    <row r="10" spans="1:18" ht="12.75">
      <c r="A10" s="28">
        <f t="shared" si="16"/>
        <v>5</v>
      </c>
      <c r="B10" s="89">
        <f t="shared" si="17"/>
        <v>1.6105100000000006</v>
      </c>
      <c r="C10" s="89">
        <f t="shared" si="0"/>
        <v>2.0113571874999994</v>
      </c>
      <c r="D10" s="89">
        <f t="shared" si="1"/>
        <v>2.1003416575999996</v>
      </c>
      <c r="E10" s="89">
        <f t="shared" si="2"/>
        <v>2.192448035699999</v>
      </c>
      <c r="F10" s="89">
        <f t="shared" si="3"/>
        <v>2.287757756799999</v>
      </c>
      <c r="G10" s="89">
        <f t="shared" si="4"/>
        <v>2.3863536598999997</v>
      </c>
      <c r="H10" s="89">
        <f t="shared" si="5"/>
        <v>2.48832</v>
      </c>
      <c r="I10" s="89">
        <f t="shared" si="6"/>
        <v>2.5937424600999996</v>
      </c>
      <c r="J10" s="89">
        <f t="shared" si="7"/>
        <v>2.7027081631999996</v>
      </c>
      <c r="K10" s="89">
        <f t="shared" si="8"/>
        <v>2.8153056842999997</v>
      </c>
      <c r="L10" s="89">
        <f t="shared" si="9"/>
        <v>2.9316250624</v>
      </c>
      <c r="M10" s="89">
        <f t="shared" si="10"/>
        <v>3.0517578125</v>
      </c>
      <c r="N10" s="89">
        <f t="shared" si="11"/>
        <v>3.1757969376000004</v>
      </c>
      <c r="O10" s="89">
        <f t="shared" si="12"/>
        <v>3.3038369406999997</v>
      </c>
      <c r="P10" s="89">
        <f t="shared" si="13"/>
        <v>3.4359738368</v>
      </c>
      <c r="Q10" s="89">
        <f t="shared" si="14"/>
        <v>3.572305164900001</v>
      </c>
      <c r="R10" s="89">
        <f t="shared" si="15"/>
        <v>3.712930000000001</v>
      </c>
    </row>
    <row r="11" spans="1:18" ht="12.75">
      <c r="A11" s="28">
        <f t="shared" si="16"/>
        <v>6</v>
      </c>
      <c r="B11" s="89">
        <f t="shared" si="17"/>
        <v>1.7715610000000008</v>
      </c>
      <c r="C11" s="89">
        <f t="shared" si="0"/>
        <v>2.313060765624999</v>
      </c>
      <c r="D11" s="89">
        <f t="shared" si="1"/>
        <v>2.4363963228159995</v>
      </c>
      <c r="E11" s="89">
        <f t="shared" si="2"/>
        <v>2.565164201768999</v>
      </c>
      <c r="F11" s="89">
        <f t="shared" si="3"/>
        <v>2.6995541530239993</v>
      </c>
      <c r="G11" s="89">
        <f t="shared" si="4"/>
        <v>2.8397608552809994</v>
      </c>
      <c r="H11" s="89">
        <f t="shared" si="5"/>
        <v>2.9859839999999997</v>
      </c>
      <c r="I11" s="89">
        <f t="shared" si="6"/>
        <v>3.1384283767209995</v>
      </c>
      <c r="J11" s="89">
        <f t="shared" si="7"/>
        <v>3.297303959103999</v>
      </c>
      <c r="K11" s="89">
        <f t="shared" si="8"/>
        <v>3.4628259916889994</v>
      </c>
      <c r="L11" s="89">
        <f t="shared" si="9"/>
        <v>3.6352150773760004</v>
      </c>
      <c r="M11" s="89">
        <f t="shared" si="10"/>
        <v>3.814697265625</v>
      </c>
      <c r="N11" s="89">
        <f t="shared" si="11"/>
        <v>4.001504141376</v>
      </c>
      <c r="O11" s="89">
        <f t="shared" si="12"/>
        <v>4.195872914689</v>
      </c>
      <c r="P11" s="89">
        <f t="shared" si="13"/>
        <v>4.398046511104</v>
      </c>
      <c r="Q11" s="89">
        <f t="shared" si="14"/>
        <v>4.608273662721001</v>
      </c>
      <c r="R11" s="89">
        <f t="shared" si="15"/>
        <v>4.826809000000002</v>
      </c>
    </row>
    <row r="12" spans="1:18" ht="12.75">
      <c r="A12" s="28">
        <f t="shared" si="16"/>
        <v>7</v>
      </c>
      <c r="B12" s="89">
        <f t="shared" si="17"/>
        <v>1.9487171000000012</v>
      </c>
      <c r="C12" s="89">
        <f t="shared" si="0"/>
        <v>2.6600198804687483</v>
      </c>
      <c r="D12" s="89">
        <f t="shared" si="1"/>
        <v>2.826219734466559</v>
      </c>
      <c r="E12" s="89">
        <f t="shared" si="2"/>
        <v>3.0012421160697285</v>
      </c>
      <c r="F12" s="89">
        <f t="shared" si="3"/>
        <v>3.185473900568319</v>
      </c>
      <c r="G12" s="89">
        <f t="shared" si="4"/>
        <v>3.3793154177843894</v>
      </c>
      <c r="H12" s="89">
        <f t="shared" si="5"/>
        <v>3.5831807999999996</v>
      </c>
      <c r="I12" s="89">
        <f t="shared" si="6"/>
        <v>3.7974983358324095</v>
      </c>
      <c r="J12" s="89">
        <f t="shared" si="7"/>
        <v>4.022710830106879</v>
      </c>
      <c r="K12" s="89">
        <f t="shared" si="8"/>
        <v>4.25927596977747</v>
      </c>
      <c r="L12" s="89">
        <f t="shared" si="9"/>
        <v>4.507666695946241</v>
      </c>
      <c r="M12" s="89">
        <f t="shared" si="10"/>
        <v>4.76837158203125</v>
      </c>
      <c r="N12" s="89">
        <f t="shared" si="11"/>
        <v>5.041895218133761</v>
      </c>
      <c r="O12" s="89">
        <f t="shared" si="12"/>
        <v>5.3287586016550295</v>
      </c>
      <c r="P12" s="89">
        <f t="shared" si="13"/>
        <v>5.629499534213121</v>
      </c>
      <c r="Q12" s="89">
        <f t="shared" si="14"/>
        <v>5.944673024910092</v>
      </c>
      <c r="R12" s="89">
        <f t="shared" si="15"/>
        <v>6.274851700000003</v>
      </c>
    </row>
    <row r="13" spans="1:18" ht="12.75">
      <c r="A13" s="28">
        <f t="shared" si="16"/>
        <v>8</v>
      </c>
      <c r="B13" s="89">
        <f t="shared" si="17"/>
        <v>2.143588810000001</v>
      </c>
      <c r="C13" s="89">
        <f t="shared" si="0"/>
        <v>3.0590228625390603</v>
      </c>
      <c r="D13" s="89">
        <f t="shared" si="1"/>
        <v>3.2784148919812086</v>
      </c>
      <c r="E13" s="89">
        <f t="shared" si="2"/>
        <v>3.511453275801582</v>
      </c>
      <c r="F13" s="89">
        <f t="shared" si="3"/>
        <v>3.758859202670616</v>
      </c>
      <c r="G13" s="89">
        <f t="shared" si="4"/>
        <v>4.021385347163424</v>
      </c>
      <c r="H13" s="89">
        <f t="shared" si="5"/>
        <v>4.299816959999999</v>
      </c>
      <c r="I13" s="89">
        <f t="shared" si="6"/>
        <v>4.594972986357215</v>
      </c>
      <c r="J13" s="89">
        <f t="shared" si="7"/>
        <v>4.907707212730392</v>
      </c>
      <c r="K13" s="89">
        <f t="shared" si="8"/>
        <v>5.238909442826287</v>
      </c>
      <c r="L13" s="89">
        <f t="shared" si="9"/>
        <v>5.589506702973338</v>
      </c>
      <c r="M13" s="89">
        <f t="shared" si="10"/>
        <v>5.9604644775390625</v>
      </c>
      <c r="N13" s="89">
        <f t="shared" si="11"/>
        <v>6.352787974848539</v>
      </c>
      <c r="O13" s="89">
        <f t="shared" si="12"/>
        <v>6.767523424101888</v>
      </c>
      <c r="P13" s="89">
        <f t="shared" si="13"/>
        <v>7.205759403792794</v>
      </c>
      <c r="Q13" s="89">
        <f t="shared" si="14"/>
        <v>7.668628202134019</v>
      </c>
      <c r="R13" s="89">
        <f t="shared" si="15"/>
        <v>8.157307210000003</v>
      </c>
    </row>
    <row r="14" spans="1:18" ht="12.75">
      <c r="A14" s="28">
        <f t="shared" si="16"/>
        <v>9</v>
      </c>
      <c r="B14" s="89">
        <f t="shared" si="17"/>
        <v>2.3579476910000015</v>
      </c>
      <c r="C14" s="89">
        <f t="shared" si="0"/>
        <v>3.517876291919919</v>
      </c>
      <c r="D14" s="89">
        <f t="shared" si="1"/>
        <v>3.8029612746982018</v>
      </c>
      <c r="E14" s="89">
        <f t="shared" si="2"/>
        <v>4.10840033268785</v>
      </c>
      <c r="F14" s="89">
        <f t="shared" si="3"/>
        <v>4.435453859151327</v>
      </c>
      <c r="G14" s="89">
        <f t="shared" si="4"/>
        <v>4.785448563124474</v>
      </c>
      <c r="H14" s="89">
        <f t="shared" si="5"/>
        <v>5.159780351999999</v>
      </c>
      <c r="I14" s="89">
        <f t="shared" si="6"/>
        <v>5.55991731349223</v>
      </c>
      <c r="J14" s="89">
        <f t="shared" si="7"/>
        <v>5.987402799531078</v>
      </c>
      <c r="K14" s="89">
        <f t="shared" si="8"/>
        <v>6.4438586146763335</v>
      </c>
      <c r="L14" s="89">
        <f t="shared" si="9"/>
        <v>6.9309883116869395</v>
      </c>
      <c r="M14" s="89">
        <f t="shared" si="10"/>
        <v>7.450580596923828</v>
      </c>
      <c r="N14" s="89">
        <f t="shared" si="11"/>
        <v>8.00451284830916</v>
      </c>
      <c r="O14" s="89">
        <f t="shared" si="12"/>
        <v>8.594754748609397</v>
      </c>
      <c r="P14" s="89">
        <f t="shared" si="13"/>
        <v>9.223372036854776</v>
      </c>
      <c r="Q14" s="89">
        <f t="shared" si="14"/>
        <v>9.892530380752884</v>
      </c>
      <c r="R14" s="89">
        <f t="shared" si="15"/>
        <v>10.604499373000003</v>
      </c>
    </row>
    <row r="15" spans="1:18" ht="12.75">
      <c r="A15" s="28">
        <f t="shared" si="16"/>
        <v>10</v>
      </c>
      <c r="B15" s="89">
        <f t="shared" si="17"/>
        <v>2.593742460100002</v>
      </c>
      <c r="C15" s="89">
        <f t="shared" si="0"/>
        <v>4.045557735707907</v>
      </c>
      <c r="D15" s="89">
        <f t="shared" si="1"/>
        <v>4.411435078649914</v>
      </c>
      <c r="E15" s="89">
        <f t="shared" si="2"/>
        <v>4.806828389244785</v>
      </c>
      <c r="F15" s="89">
        <f t="shared" si="3"/>
        <v>5.233835553798565</v>
      </c>
      <c r="G15" s="89">
        <f t="shared" si="4"/>
        <v>5.694683790118124</v>
      </c>
      <c r="H15" s="89">
        <f t="shared" si="5"/>
        <v>6.191736422399999</v>
      </c>
      <c r="I15" s="89">
        <f t="shared" si="6"/>
        <v>6.7274999493255985</v>
      </c>
      <c r="J15" s="89">
        <f t="shared" si="7"/>
        <v>7.304631415427915</v>
      </c>
      <c r="K15" s="89">
        <f t="shared" si="8"/>
        <v>7.92594609605189</v>
      </c>
      <c r="L15" s="89">
        <f t="shared" si="9"/>
        <v>8.594425506491806</v>
      </c>
      <c r="M15" s="89">
        <f t="shared" si="10"/>
        <v>9.313225746154785</v>
      </c>
      <c r="N15" s="89">
        <f t="shared" si="11"/>
        <v>10.085686188869541</v>
      </c>
      <c r="O15" s="89">
        <f t="shared" si="12"/>
        <v>10.915338530733935</v>
      </c>
      <c r="P15" s="89">
        <f t="shared" si="13"/>
        <v>11.805916207174114</v>
      </c>
      <c r="Q15" s="89">
        <f t="shared" si="14"/>
        <v>12.761364191171221</v>
      </c>
      <c r="R15" s="89">
        <f t="shared" si="15"/>
        <v>13.785849184900005</v>
      </c>
    </row>
    <row r="16" spans="1:18" ht="12.75">
      <c r="A16" s="28">
        <f t="shared" si="16"/>
        <v>11</v>
      </c>
      <c r="B16" s="89">
        <f t="shared" si="17"/>
        <v>2.8531167061100025</v>
      </c>
      <c r="C16" s="89">
        <f t="shared" si="0"/>
        <v>4.652391396064092</v>
      </c>
      <c r="D16" s="89">
        <f t="shared" si="1"/>
        <v>5.1172646912339</v>
      </c>
      <c r="E16" s="89">
        <f t="shared" si="2"/>
        <v>5.623989215416398</v>
      </c>
      <c r="F16" s="89">
        <f t="shared" si="3"/>
        <v>6.175925953482307</v>
      </c>
      <c r="G16" s="89">
        <f t="shared" si="4"/>
        <v>6.776673710240567</v>
      </c>
      <c r="H16" s="89">
        <f t="shared" si="5"/>
        <v>7.430083706879999</v>
      </c>
      <c r="I16" s="89">
        <f t="shared" si="6"/>
        <v>8.140274938683973</v>
      </c>
      <c r="J16" s="89">
        <f t="shared" si="7"/>
        <v>8.911650326822055</v>
      </c>
      <c r="K16" s="89">
        <f t="shared" si="8"/>
        <v>9.748913698143824</v>
      </c>
      <c r="L16" s="89">
        <f t="shared" si="9"/>
        <v>10.657087628049839</v>
      </c>
      <c r="M16" s="89">
        <f t="shared" si="10"/>
        <v>11.641532182693481</v>
      </c>
      <c r="N16" s="89">
        <f t="shared" si="11"/>
        <v>12.707964597975622</v>
      </c>
      <c r="O16" s="89">
        <f t="shared" si="12"/>
        <v>13.862479934032097</v>
      </c>
      <c r="P16" s="89">
        <f t="shared" si="13"/>
        <v>15.111572745182869</v>
      </c>
      <c r="Q16" s="89">
        <f t="shared" si="14"/>
        <v>16.462159806610877</v>
      </c>
      <c r="R16" s="89">
        <f t="shared" si="15"/>
        <v>17.92160394037001</v>
      </c>
    </row>
    <row r="17" spans="1:18" ht="12.75">
      <c r="A17" s="28">
        <f t="shared" si="16"/>
        <v>12</v>
      </c>
      <c r="B17" s="89">
        <f t="shared" si="17"/>
        <v>3.1384283767210026</v>
      </c>
      <c r="C17" s="89">
        <f t="shared" si="0"/>
        <v>5.350250105473705</v>
      </c>
      <c r="D17" s="89">
        <f t="shared" si="1"/>
        <v>5.9360270418313235</v>
      </c>
      <c r="E17" s="89">
        <f t="shared" si="2"/>
        <v>6.580067382037185</v>
      </c>
      <c r="F17" s="89">
        <f t="shared" si="3"/>
        <v>7.287592625109121</v>
      </c>
      <c r="G17" s="89">
        <f t="shared" si="4"/>
        <v>8.064241715186276</v>
      </c>
      <c r="H17" s="89">
        <f t="shared" si="5"/>
        <v>8.916100448255998</v>
      </c>
      <c r="I17" s="89">
        <f t="shared" si="6"/>
        <v>9.849732675807607</v>
      </c>
      <c r="J17" s="89">
        <f t="shared" si="7"/>
        <v>10.872213398722907</v>
      </c>
      <c r="K17" s="89">
        <f t="shared" si="8"/>
        <v>11.991163848716903</v>
      </c>
      <c r="L17" s="89">
        <f t="shared" si="9"/>
        <v>13.214788658781801</v>
      </c>
      <c r="M17" s="89">
        <f t="shared" si="10"/>
        <v>14.551915228366852</v>
      </c>
      <c r="N17" s="89">
        <f t="shared" si="11"/>
        <v>16.012035393449285</v>
      </c>
      <c r="O17" s="89">
        <f t="shared" si="12"/>
        <v>17.605349516220762</v>
      </c>
      <c r="P17" s="89">
        <f t="shared" si="13"/>
        <v>19.34281311383407</v>
      </c>
      <c r="Q17" s="89">
        <f t="shared" si="14"/>
        <v>21.23618615052803</v>
      </c>
      <c r="R17" s="89">
        <f t="shared" si="15"/>
        <v>23.298085122481012</v>
      </c>
    </row>
    <row r="18" spans="1:18" ht="12.75">
      <c r="A18" s="28">
        <f t="shared" si="16"/>
        <v>13</v>
      </c>
      <c r="B18" s="89">
        <f t="shared" si="17"/>
        <v>3.452271214393103</v>
      </c>
      <c r="C18" s="89">
        <f t="shared" si="0"/>
        <v>6.152787621294761</v>
      </c>
      <c r="D18" s="89">
        <f t="shared" si="1"/>
        <v>6.885791368524335</v>
      </c>
      <c r="E18" s="89">
        <f t="shared" si="2"/>
        <v>7.698678836983506</v>
      </c>
      <c r="F18" s="89">
        <f t="shared" si="3"/>
        <v>8.599359297628762</v>
      </c>
      <c r="G18" s="89">
        <f t="shared" si="4"/>
        <v>9.596447641071666</v>
      </c>
      <c r="H18" s="89">
        <f t="shared" si="5"/>
        <v>10.699320537907198</v>
      </c>
      <c r="I18" s="89">
        <f t="shared" si="6"/>
        <v>11.918176537727204</v>
      </c>
      <c r="J18" s="89">
        <f t="shared" si="7"/>
        <v>13.264100346441946</v>
      </c>
      <c r="K18" s="89">
        <f t="shared" si="8"/>
        <v>14.74913153392179</v>
      </c>
      <c r="L18" s="89">
        <f t="shared" si="9"/>
        <v>16.386337936889433</v>
      </c>
      <c r="M18" s="89">
        <f t="shared" si="10"/>
        <v>18.189894035458565</v>
      </c>
      <c r="N18" s="89">
        <f t="shared" si="11"/>
        <v>20.175164595746097</v>
      </c>
      <c r="O18" s="89">
        <f t="shared" si="12"/>
        <v>22.358793885600367</v>
      </c>
      <c r="P18" s="89">
        <f t="shared" si="13"/>
        <v>24.75880078570761</v>
      </c>
      <c r="Q18" s="89">
        <f t="shared" si="14"/>
        <v>27.39468013418116</v>
      </c>
      <c r="R18" s="89">
        <f t="shared" si="15"/>
        <v>30.28751065922532</v>
      </c>
    </row>
    <row r="19" spans="1:18" ht="12.75">
      <c r="A19" s="28">
        <f t="shared" si="16"/>
        <v>14</v>
      </c>
      <c r="B19" s="89">
        <f t="shared" si="17"/>
        <v>3.797498335832414</v>
      </c>
      <c r="C19" s="89">
        <f t="shared" si="0"/>
        <v>7.075705764488975</v>
      </c>
      <c r="D19" s="89">
        <f t="shared" si="1"/>
        <v>7.9875179874882285</v>
      </c>
      <c r="E19" s="89">
        <f t="shared" si="2"/>
        <v>9.007454239270702</v>
      </c>
      <c r="F19" s="89">
        <f t="shared" si="3"/>
        <v>10.14724397120194</v>
      </c>
      <c r="G19" s="89">
        <f t="shared" si="4"/>
        <v>11.419772692875283</v>
      </c>
      <c r="H19" s="89">
        <f t="shared" si="5"/>
        <v>12.839184645488636</v>
      </c>
      <c r="I19" s="89">
        <f t="shared" si="6"/>
        <v>14.420993610649917</v>
      </c>
      <c r="J19" s="89">
        <f t="shared" si="7"/>
        <v>16.182202422659174</v>
      </c>
      <c r="K19" s="89">
        <f t="shared" si="8"/>
        <v>18.1414317867238</v>
      </c>
      <c r="L19" s="89">
        <f t="shared" si="9"/>
        <v>20.319059041742896</v>
      </c>
      <c r="M19" s="89">
        <f t="shared" si="10"/>
        <v>22.737367544323206</v>
      </c>
      <c r="N19" s="89">
        <f t="shared" si="11"/>
        <v>25.420707390640082</v>
      </c>
      <c r="O19" s="89">
        <f t="shared" si="12"/>
        <v>28.395668234712467</v>
      </c>
      <c r="P19" s="89">
        <f t="shared" si="13"/>
        <v>31.691265005705738</v>
      </c>
      <c r="Q19" s="89">
        <f t="shared" si="14"/>
        <v>35.3391373730937</v>
      </c>
      <c r="R19" s="89">
        <f t="shared" si="15"/>
        <v>39.373763856992916</v>
      </c>
    </row>
    <row r="20" spans="1:18" ht="12.75">
      <c r="A20" s="28">
        <f t="shared" si="16"/>
        <v>15</v>
      </c>
      <c r="B20" s="89">
        <f t="shared" si="17"/>
        <v>4.177248169415655</v>
      </c>
      <c r="C20" s="89">
        <f t="shared" si="0"/>
        <v>8.13706162916232</v>
      </c>
      <c r="D20" s="89">
        <f t="shared" si="1"/>
        <v>9.265520865486344</v>
      </c>
      <c r="E20" s="89">
        <f t="shared" si="2"/>
        <v>10.53872145994672</v>
      </c>
      <c r="F20" s="89">
        <f t="shared" si="3"/>
        <v>11.97374788601829</v>
      </c>
      <c r="G20" s="89">
        <f t="shared" si="4"/>
        <v>13.589529504521588</v>
      </c>
      <c r="H20" s="89">
        <f t="shared" si="5"/>
        <v>15.407021574586365</v>
      </c>
      <c r="I20" s="89">
        <f t="shared" si="6"/>
        <v>17.4494022688864</v>
      </c>
      <c r="J20" s="89">
        <f t="shared" si="7"/>
        <v>19.742286955644193</v>
      </c>
      <c r="K20" s="89">
        <f t="shared" si="8"/>
        <v>22.313961097670276</v>
      </c>
      <c r="L20" s="89">
        <f t="shared" si="9"/>
        <v>25.195633211761194</v>
      </c>
      <c r="M20" s="89">
        <f t="shared" si="10"/>
        <v>28.421709430404007</v>
      </c>
      <c r="N20" s="89">
        <f t="shared" si="11"/>
        <v>32.03009131220651</v>
      </c>
      <c r="O20" s="89">
        <f t="shared" si="12"/>
        <v>36.062498658084834</v>
      </c>
      <c r="P20" s="89">
        <f t="shared" si="13"/>
        <v>40.56481920730335</v>
      </c>
      <c r="Q20" s="89">
        <f t="shared" si="14"/>
        <v>45.58748721129088</v>
      </c>
      <c r="R20" s="89">
        <f t="shared" si="15"/>
        <v>51.185893014090794</v>
      </c>
    </row>
    <row r="21" spans="1:18" ht="12.75">
      <c r="A21" s="28">
        <f t="shared" si="16"/>
        <v>16</v>
      </c>
      <c r="B21" s="89">
        <f t="shared" si="17"/>
        <v>4.594972986357221</v>
      </c>
      <c r="C21" s="89">
        <f t="shared" si="0"/>
        <v>9.357620873536666</v>
      </c>
      <c r="D21" s="89">
        <f t="shared" si="1"/>
        <v>10.74800420396416</v>
      </c>
      <c r="E21" s="89">
        <f t="shared" si="2"/>
        <v>12.33030410813766</v>
      </c>
      <c r="F21" s="89">
        <f t="shared" si="3"/>
        <v>14.12902250550158</v>
      </c>
      <c r="G21" s="89">
        <f t="shared" si="4"/>
        <v>16.17154011038069</v>
      </c>
      <c r="H21" s="89">
        <f t="shared" si="5"/>
        <v>18.488425889503635</v>
      </c>
      <c r="I21" s="89">
        <f t="shared" si="6"/>
        <v>21.113776745352542</v>
      </c>
      <c r="J21" s="89">
        <f t="shared" si="7"/>
        <v>24.08559008588591</v>
      </c>
      <c r="K21" s="89">
        <f t="shared" si="8"/>
        <v>27.44617215013444</v>
      </c>
      <c r="L21" s="89">
        <f t="shared" si="9"/>
        <v>31.242585182583877</v>
      </c>
      <c r="M21" s="89">
        <f t="shared" si="10"/>
        <v>35.52713678800501</v>
      </c>
      <c r="N21" s="89">
        <f t="shared" si="11"/>
        <v>40.357915053380204</v>
      </c>
      <c r="O21" s="89">
        <f t="shared" si="12"/>
        <v>45.79937329576774</v>
      </c>
      <c r="P21" s="89">
        <f t="shared" si="13"/>
        <v>51.922968585348286</v>
      </c>
      <c r="Q21" s="89">
        <f t="shared" si="14"/>
        <v>58.80785850256523</v>
      </c>
      <c r="R21" s="89">
        <f t="shared" si="15"/>
        <v>66.54166091831803</v>
      </c>
    </row>
    <row r="22" spans="1:18" ht="12.75">
      <c r="A22" s="28">
        <f t="shared" si="16"/>
        <v>17</v>
      </c>
      <c r="B22" s="89">
        <f t="shared" si="17"/>
        <v>5.054470284992943</v>
      </c>
      <c r="C22" s="89">
        <f t="shared" si="0"/>
        <v>10.761264004567165</v>
      </c>
      <c r="D22" s="89">
        <f t="shared" si="1"/>
        <v>12.467684876598424</v>
      </c>
      <c r="E22" s="89">
        <f t="shared" si="2"/>
        <v>14.426455806521062</v>
      </c>
      <c r="F22" s="89">
        <f t="shared" si="3"/>
        <v>16.672246556491864</v>
      </c>
      <c r="G22" s="89">
        <f t="shared" si="4"/>
        <v>19.24413273135302</v>
      </c>
      <c r="H22" s="89">
        <f t="shared" si="5"/>
        <v>22.18611106740436</v>
      </c>
      <c r="I22" s="89">
        <f t="shared" si="6"/>
        <v>25.547669861876575</v>
      </c>
      <c r="J22" s="89">
        <f t="shared" si="7"/>
        <v>29.38441990478081</v>
      </c>
      <c r="K22" s="89">
        <f t="shared" si="8"/>
        <v>33.75879174466536</v>
      </c>
      <c r="L22" s="89">
        <f t="shared" si="9"/>
        <v>38.740805626404004</v>
      </c>
      <c r="M22" s="89">
        <f t="shared" si="10"/>
        <v>44.40892098500626</v>
      </c>
      <c r="N22" s="89">
        <f t="shared" si="11"/>
        <v>50.850972967259054</v>
      </c>
      <c r="O22" s="89">
        <f t="shared" si="12"/>
        <v>58.16520408562503</v>
      </c>
      <c r="P22" s="89">
        <f t="shared" si="13"/>
        <v>66.4613997892458</v>
      </c>
      <c r="Q22" s="89">
        <f t="shared" si="14"/>
        <v>75.86213746830916</v>
      </c>
      <c r="R22" s="89">
        <f t="shared" si="15"/>
        <v>86.50415919381344</v>
      </c>
    </row>
    <row r="23" spans="1:18" ht="12.75">
      <c r="A23" s="28">
        <f t="shared" si="16"/>
        <v>18</v>
      </c>
      <c r="B23" s="89">
        <f t="shared" si="17"/>
        <v>5.559917313492238</v>
      </c>
      <c r="C23" s="89">
        <f t="shared" si="0"/>
        <v>12.375453605252238</v>
      </c>
      <c r="D23" s="89">
        <f t="shared" si="1"/>
        <v>14.462514456854171</v>
      </c>
      <c r="E23" s="89">
        <f t="shared" si="2"/>
        <v>16.878953293629642</v>
      </c>
      <c r="F23" s="89">
        <f t="shared" si="3"/>
        <v>19.6732509366604</v>
      </c>
      <c r="G23" s="89">
        <f t="shared" si="4"/>
        <v>22.900517950310093</v>
      </c>
      <c r="H23" s="89">
        <f t="shared" si="5"/>
        <v>26.623333280885234</v>
      </c>
      <c r="I23" s="89">
        <f t="shared" si="6"/>
        <v>30.912680532870656</v>
      </c>
      <c r="J23" s="89">
        <f t="shared" si="7"/>
        <v>35.84899228383259</v>
      </c>
      <c r="K23" s="89">
        <f t="shared" si="8"/>
        <v>41.52331384593839</v>
      </c>
      <c r="L23" s="89">
        <f t="shared" si="9"/>
        <v>48.03859897674097</v>
      </c>
      <c r="M23" s="89">
        <f t="shared" si="10"/>
        <v>55.51115123125783</v>
      </c>
      <c r="N23" s="89">
        <f t="shared" si="11"/>
        <v>64.07222593874641</v>
      </c>
      <c r="O23" s="89">
        <f t="shared" si="12"/>
        <v>73.86980918874379</v>
      </c>
      <c r="P23" s="89">
        <f t="shared" si="13"/>
        <v>85.07059173023464</v>
      </c>
      <c r="Q23" s="89">
        <f t="shared" si="14"/>
        <v>97.8621573341188</v>
      </c>
      <c r="R23" s="89">
        <f t="shared" si="15"/>
        <v>112.45540695195749</v>
      </c>
    </row>
    <row r="24" spans="1:18" ht="12.75">
      <c r="A24" s="28">
        <f t="shared" si="16"/>
        <v>19</v>
      </c>
      <c r="B24" s="89">
        <f t="shared" si="17"/>
        <v>6.115909044841463</v>
      </c>
      <c r="C24" s="89">
        <f t="shared" si="0"/>
        <v>14.231771646040073</v>
      </c>
      <c r="D24" s="89">
        <f t="shared" si="1"/>
        <v>16.776516769950838</v>
      </c>
      <c r="E24" s="89">
        <f t="shared" si="2"/>
        <v>19.74837535354668</v>
      </c>
      <c r="F24" s="89">
        <f t="shared" si="3"/>
        <v>23.214436105259267</v>
      </c>
      <c r="G24" s="89">
        <f t="shared" si="4"/>
        <v>27.25161636086901</v>
      </c>
      <c r="H24" s="89">
        <f t="shared" si="5"/>
        <v>31.94799993706228</v>
      </c>
      <c r="I24" s="89">
        <f t="shared" si="6"/>
        <v>37.404343444773495</v>
      </c>
      <c r="J24" s="89">
        <f t="shared" si="7"/>
        <v>43.735770586275756</v>
      </c>
      <c r="K24" s="89">
        <f t="shared" si="8"/>
        <v>51.073676030504224</v>
      </c>
      <c r="L24" s="89">
        <f t="shared" si="9"/>
        <v>59.567862731158804</v>
      </c>
      <c r="M24" s="89">
        <f t="shared" si="10"/>
        <v>69.38893903907228</v>
      </c>
      <c r="N24" s="89">
        <f t="shared" si="11"/>
        <v>80.73100468282048</v>
      </c>
      <c r="O24" s="89">
        <f t="shared" si="12"/>
        <v>93.8146576697046</v>
      </c>
      <c r="P24" s="89">
        <f t="shared" si="13"/>
        <v>108.89035741470035</v>
      </c>
      <c r="Q24" s="89">
        <f t="shared" si="14"/>
        <v>126.24218296101327</v>
      </c>
      <c r="R24" s="89">
        <f t="shared" si="15"/>
        <v>146.19202903754476</v>
      </c>
    </row>
    <row r="25" spans="1:18" ht="12.75">
      <c r="A25" s="28">
        <f t="shared" si="16"/>
        <v>20</v>
      </c>
      <c r="B25" s="89">
        <f t="shared" si="17"/>
        <v>6.727499949325609</v>
      </c>
      <c r="C25" s="89">
        <f t="shared" si="0"/>
        <v>16.366537392946082</v>
      </c>
      <c r="D25" s="89">
        <f t="shared" si="1"/>
        <v>19.46075945314297</v>
      </c>
      <c r="E25" s="89">
        <f t="shared" si="2"/>
        <v>23.10559916364961</v>
      </c>
      <c r="F25" s="89">
        <f t="shared" si="3"/>
        <v>27.393034604205933</v>
      </c>
      <c r="G25" s="89">
        <f t="shared" si="4"/>
        <v>32.42942346943412</v>
      </c>
      <c r="H25" s="89">
        <f t="shared" si="5"/>
        <v>38.33759992447474</v>
      </c>
      <c r="I25" s="89">
        <f t="shared" si="6"/>
        <v>45.259255568175924</v>
      </c>
      <c r="J25" s="89">
        <f t="shared" si="7"/>
        <v>53.357640115256416</v>
      </c>
      <c r="K25" s="89">
        <f t="shared" si="8"/>
        <v>62.820621517520195</v>
      </c>
      <c r="L25" s="89">
        <f t="shared" si="9"/>
        <v>73.86414978663691</v>
      </c>
      <c r="M25" s="89">
        <f t="shared" si="10"/>
        <v>86.73617379884035</v>
      </c>
      <c r="N25" s="89">
        <f t="shared" si="11"/>
        <v>101.7210659003538</v>
      </c>
      <c r="O25" s="89">
        <f t="shared" si="12"/>
        <v>119.14461524052484</v>
      </c>
      <c r="P25" s="89">
        <f t="shared" si="13"/>
        <v>139.3796574908164</v>
      </c>
      <c r="Q25" s="89">
        <f t="shared" si="14"/>
        <v>162.85241601970714</v>
      </c>
      <c r="R25" s="89">
        <f t="shared" si="15"/>
        <v>190.04963774880815</v>
      </c>
    </row>
    <row r="26" spans="1:18" ht="12.75">
      <c r="A26" s="28">
        <f t="shared" si="16"/>
        <v>21</v>
      </c>
      <c r="B26" s="89">
        <f t="shared" si="17"/>
        <v>7.400249944258171</v>
      </c>
      <c r="C26" s="89">
        <f t="shared" si="0"/>
        <v>18.821518001887995</v>
      </c>
      <c r="D26" s="89">
        <f t="shared" si="1"/>
        <v>22.574480965645847</v>
      </c>
      <c r="E26" s="89">
        <f t="shared" si="2"/>
        <v>27.033551021470043</v>
      </c>
      <c r="F26" s="89">
        <f t="shared" si="3"/>
        <v>32.323780832962996</v>
      </c>
      <c r="G26" s="89">
        <f t="shared" si="4"/>
        <v>38.5910139286266</v>
      </c>
      <c r="H26" s="89">
        <f t="shared" si="5"/>
        <v>46.00511990936968</v>
      </c>
      <c r="I26" s="89">
        <f t="shared" si="6"/>
        <v>54.763699237492865</v>
      </c>
      <c r="J26" s="89">
        <f t="shared" si="7"/>
        <v>65.09632094061283</v>
      </c>
      <c r="K26" s="89">
        <f t="shared" si="8"/>
        <v>77.26936446654983</v>
      </c>
      <c r="L26" s="89">
        <f t="shared" si="9"/>
        <v>91.59154573542978</v>
      </c>
      <c r="M26" s="89">
        <f t="shared" si="10"/>
        <v>108.42021724855044</v>
      </c>
      <c r="N26" s="89">
        <f t="shared" si="11"/>
        <v>128.1685430344458</v>
      </c>
      <c r="O26" s="89">
        <f t="shared" si="12"/>
        <v>151.31366135546654</v>
      </c>
      <c r="P26" s="89">
        <f t="shared" si="13"/>
        <v>178.40596158824502</v>
      </c>
      <c r="Q26" s="89">
        <f t="shared" si="14"/>
        <v>210.0796166654222</v>
      </c>
      <c r="R26" s="89">
        <f t="shared" si="15"/>
        <v>247.06452907345061</v>
      </c>
    </row>
    <row r="27" spans="1:18" ht="12.75">
      <c r="A27" s="28">
        <f t="shared" si="16"/>
        <v>22</v>
      </c>
      <c r="B27" s="89">
        <f t="shared" si="17"/>
        <v>8.140274938683989</v>
      </c>
      <c r="C27" s="89">
        <f t="shared" si="0"/>
        <v>21.644745702171193</v>
      </c>
      <c r="D27" s="89">
        <f t="shared" si="1"/>
        <v>26.186397920149183</v>
      </c>
      <c r="E27" s="89">
        <f t="shared" si="2"/>
        <v>31.62925469511995</v>
      </c>
      <c r="F27" s="89">
        <f t="shared" si="3"/>
        <v>38.14206138289634</v>
      </c>
      <c r="G27" s="89">
        <f t="shared" si="4"/>
        <v>45.92330657506565</v>
      </c>
      <c r="H27" s="89">
        <f t="shared" si="5"/>
        <v>55.20614389124361</v>
      </c>
      <c r="I27" s="89">
        <f t="shared" si="6"/>
        <v>66.26407607736637</v>
      </c>
      <c r="J27" s="89">
        <f t="shared" si="7"/>
        <v>79.41751154754765</v>
      </c>
      <c r="K27" s="89">
        <f t="shared" si="8"/>
        <v>95.04131829385629</v>
      </c>
      <c r="L27" s="89">
        <f t="shared" si="9"/>
        <v>113.57351671193292</v>
      </c>
      <c r="M27" s="89">
        <f t="shared" si="10"/>
        <v>135.52527156068805</v>
      </c>
      <c r="N27" s="89">
        <f t="shared" si="11"/>
        <v>161.49236422340172</v>
      </c>
      <c r="O27" s="89">
        <f t="shared" si="12"/>
        <v>192.1683499214425</v>
      </c>
      <c r="P27" s="89">
        <f t="shared" si="13"/>
        <v>228.35963083295363</v>
      </c>
      <c r="Q27" s="89">
        <f t="shared" si="14"/>
        <v>271.0027054983947</v>
      </c>
      <c r="R27" s="89">
        <f t="shared" si="15"/>
        <v>321.1838877954858</v>
      </c>
    </row>
    <row r="28" spans="1:18" ht="12.75">
      <c r="A28" s="28">
        <f t="shared" si="16"/>
        <v>23</v>
      </c>
      <c r="B28" s="89">
        <f t="shared" si="17"/>
        <v>8.954302432552389</v>
      </c>
      <c r="C28" s="89">
        <f t="shared" si="0"/>
        <v>24.891457557496867</v>
      </c>
      <c r="D28" s="89">
        <f t="shared" si="1"/>
        <v>30.37622158737305</v>
      </c>
      <c r="E28" s="89">
        <f t="shared" si="2"/>
        <v>37.00622799329034</v>
      </c>
      <c r="F28" s="89">
        <f t="shared" si="3"/>
        <v>45.007632431817676</v>
      </c>
      <c r="G28" s="89">
        <f t="shared" si="4"/>
        <v>54.64873482432813</v>
      </c>
      <c r="H28" s="89">
        <f t="shared" si="5"/>
        <v>66.24737266949234</v>
      </c>
      <c r="I28" s="89">
        <f t="shared" si="6"/>
        <v>80.1795320536133</v>
      </c>
      <c r="J28" s="89">
        <f t="shared" si="7"/>
        <v>96.88936408800814</v>
      </c>
      <c r="K28" s="89">
        <f t="shared" si="8"/>
        <v>116.90082150144325</v>
      </c>
      <c r="L28" s="89">
        <f t="shared" si="9"/>
        <v>140.83116072279685</v>
      </c>
      <c r="M28" s="89">
        <f t="shared" si="10"/>
        <v>169.40658945086005</v>
      </c>
      <c r="N28" s="89">
        <f t="shared" si="11"/>
        <v>203.4803789214862</v>
      </c>
      <c r="O28" s="89">
        <f t="shared" si="12"/>
        <v>244.053804400232</v>
      </c>
      <c r="P28" s="89">
        <f t="shared" si="13"/>
        <v>292.3003274661807</v>
      </c>
      <c r="Q28" s="89">
        <f t="shared" si="14"/>
        <v>349.59349009292913</v>
      </c>
      <c r="R28" s="89">
        <f t="shared" si="15"/>
        <v>417.5390541341316</v>
      </c>
    </row>
    <row r="29" spans="1:18" ht="12.75">
      <c r="A29" s="28">
        <f t="shared" si="16"/>
        <v>24</v>
      </c>
      <c r="B29" s="89">
        <f t="shared" si="17"/>
        <v>9.849732675807626</v>
      </c>
      <c r="C29" s="89">
        <f t="shared" si="0"/>
        <v>28.625176191121394</v>
      </c>
      <c r="D29" s="89">
        <f t="shared" si="1"/>
        <v>35.23641704135274</v>
      </c>
      <c r="E29" s="89">
        <f t="shared" si="2"/>
        <v>43.29728675214969</v>
      </c>
      <c r="F29" s="89">
        <f t="shared" si="3"/>
        <v>53.10900626954486</v>
      </c>
      <c r="G29" s="89">
        <f t="shared" si="4"/>
        <v>65.03199444095048</v>
      </c>
      <c r="H29" s="89">
        <f t="shared" si="5"/>
        <v>79.4968472033908</v>
      </c>
      <c r="I29" s="89">
        <f t="shared" si="6"/>
        <v>97.01723378487209</v>
      </c>
      <c r="J29" s="89">
        <f t="shared" si="7"/>
        <v>118.2050241873699</v>
      </c>
      <c r="K29" s="89">
        <f t="shared" si="8"/>
        <v>143.7880104467752</v>
      </c>
      <c r="L29" s="89">
        <f t="shared" si="9"/>
        <v>174.63063929626807</v>
      </c>
      <c r="M29" s="89">
        <f t="shared" si="10"/>
        <v>211.75823681357508</v>
      </c>
      <c r="N29" s="89">
        <f t="shared" si="11"/>
        <v>256.3852774410726</v>
      </c>
      <c r="O29" s="89">
        <f t="shared" si="12"/>
        <v>309.94833158829465</v>
      </c>
      <c r="P29" s="89">
        <f t="shared" si="13"/>
        <v>374.14441915671125</v>
      </c>
      <c r="Q29" s="89">
        <f t="shared" si="14"/>
        <v>450.97560221987857</v>
      </c>
      <c r="R29" s="89">
        <f t="shared" si="15"/>
        <v>542.800770374371</v>
      </c>
    </row>
    <row r="30" spans="1:18" ht="12.75">
      <c r="A30" s="28">
        <f t="shared" si="16"/>
        <v>25</v>
      </c>
      <c r="B30" s="89">
        <f t="shared" si="17"/>
        <v>10.834705943388391</v>
      </c>
      <c r="C30" s="89">
        <f t="shared" si="0"/>
        <v>32.9189526197896</v>
      </c>
      <c r="D30" s="89">
        <f t="shared" si="1"/>
        <v>40.87424376796917</v>
      </c>
      <c r="E30" s="89">
        <f t="shared" si="2"/>
        <v>50.65782550001513</v>
      </c>
      <c r="F30" s="89">
        <f t="shared" si="3"/>
        <v>62.66862739806293</v>
      </c>
      <c r="G30" s="89">
        <f t="shared" si="4"/>
        <v>77.38807338473107</v>
      </c>
      <c r="H30" s="89">
        <f t="shared" si="5"/>
        <v>95.39621664406897</v>
      </c>
      <c r="I30" s="89">
        <f t="shared" si="6"/>
        <v>117.39085287969522</v>
      </c>
      <c r="J30" s="89">
        <f t="shared" si="7"/>
        <v>144.21012950859128</v>
      </c>
      <c r="K30" s="89">
        <f t="shared" si="8"/>
        <v>176.85925284953348</v>
      </c>
      <c r="L30" s="89">
        <f t="shared" si="9"/>
        <v>216.54199272737242</v>
      </c>
      <c r="M30" s="89">
        <f t="shared" si="10"/>
        <v>264.6977960169689</v>
      </c>
      <c r="N30" s="89">
        <f t="shared" si="11"/>
        <v>323.0454495757515</v>
      </c>
      <c r="O30" s="89">
        <f t="shared" si="12"/>
        <v>393.6343811171341</v>
      </c>
      <c r="P30" s="89">
        <f t="shared" si="13"/>
        <v>478.9048565205904</v>
      </c>
      <c r="Q30" s="89">
        <f t="shared" si="14"/>
        <v>581.7585268636434</v>
      </c>
      <c r="R30" s="89">
        <f t="shared" si="15"/>
        <v>705.6410014866824</v>
      </c>
    </row>
    <row r="31" spans="1:18" ht="12.75">
      <c r="A31" s="28">
        <f t="shared" si="16"/>
        <v>26</v>
      </c>
      <c r="B31" s="89">
        <f t="shared" si="17"/>
        <v>11.91817653772723</v>
      </c>
      <c r="C31" s="89">
        <f t="shared" si="0"/>
        <v>37.85679551275804</v>
      </c>
      <c r="D31" s="89">
        <f t="shared" si="1"/>
        <v>47.41412277084424</v>
      </c>
      <c r="E31" s="89">
        <f t="shared" si="2"/>
        <v>59.26965583501771</v>
      </c>
      <c r="F31" s="89">
        <f t="shared" si="3"/>
        <v>73.94898032971425</v>
      </c>
      <c r="G31" s="89">
        <f t="shared" si="4"/>
        <v>92.09180732782997</v>
      </c>
      <c r="H31" s="89">
        <f t="shared" si="5"/>
        <v>114.47545997288276</v>
      </c>
      <c r="I31" s="89">
        <f t="shared" si="6"/>
        <v>142.04293198443122</v>
      </c>
      <c r="J31" s="89">
        <f t="shared" si="7"/>
        <v>175.93635800048136</v>
      </c>
      <c r="K31" s="89">
        <f t="shared" si="8"/>
        <v>217.53688100492616</v>
      </c>
      <c r="L31" s="89">
        <f t="shared" si="9"/>
        <v>268.5120709819418</v>
      </c>
      <c r="M31" s="89">
        <f t="shared" si="10"/>
        <v>330.8722450212111</v>
      </c>
      <c r="N31" s="89">
        <f t="shared" si="11"/>
        <v>407.03726646544686</v>
      </c>
      <c r="O31" s="89">
        <f t="shared" si="12"/>
        <v>499.9156640187604</v>
      </c>
      <c r="P31" s="89">
        <f t="shared" si="13"/>
        <v>612.9982163463558</v>
      </c>
      <c r="Q31" s="89">
        <f t="shared" si="14"/>
        <v>750.4684996541</v>
      </c>
      <c r="R31" s="89">
        <f t="shared" si="15"/>
        <v>917.3333019326872</v>
      </c>
    </row>
    <row r="32" spans="1:18" ht="12.75">
      <c r="A32" s="28">
        <f t="shared" si="16"/>
        <v>27</v>
      </c>
      <c r="B32" s="89">
        <f t="shared" si="17"/>
        <v>13.109994191499956</v>
      </c>
      <c r="C32" s="89">
        <f t="shared" si="0"/>
        <v>43.53531483967174</v>
      </c>
      <c r="D32" s="89">
        <f t="shared" si="1"/>
        <v>55.00038241417931</v>
      </c>
      <c r="E32" s="89">
        <f t="shared" si="2"/>
        <v>69.34549732697072</v>
      </c>
      <c r="F32" s="89">
        <f t="shared" si="3"/>
        <v>87.25979678906282</v>
      </c>
      <c r="G32" s="89">
        <f t="shared" si="4"/>
        <v>109.58925072011766</v>
      </c>
      <c r="H32" s="89">
        <f t="shared" si="5"/>
        <v>137.3705519674593</v>
      </c>
      <c r="I32" s="89">
        <f t="shared" si="6"/>
        <v>171.87194770116176</v>
      </c>
      <c r="J32" s="89">
        <f t="shared" si="7"/>
        <v>214.64235676058723</v>
      </c>
      <c r="K32" s="89">
        <f t="shared" si="8"/>
        <v>267.57036363605914</v>
      </c>
      <c r="L32" s="89">
        <f t="shared" si="9"/>
        <v>332.9549680176078</v>
      </c>
      <c r="M32" s="89">
        <f t="shared" si="10"/>
        <v>413.59030627651384</v>
      </c>
      <c r="N32" s="89">
        <f t="shared" si="11"/>
        <v>512.8669557464631</v>
      </c>
      <c r="O32" s="89">
        <f t="shared" si="12"/>
        <v>634.8928933038256</v>
      </c>
      <c r="P32" s="89">
        <f t="shared" si="13"/>
        <v>784.6377169233355</v>
      </c>
      <c r="Q32" s="89">
        <f t="shared" si="14"/>
        <v>968.1043645537891</v>
      </c>
      <c r="R32" s="89">
        <f t="shared" si="15"/>
        <v>1192.5332925124935</v>
      </c>
    </row>
    <row r="33" spans="1:18" ht="12.75">
      <c r="A33" s="28">
        <f t="shared" si="16"/>
        <v>28</v>
      </c>
      <c r="B33" s="89">
        <f t="shared" si="17"/>
        <v>14.420993610649951</v>
      </c>
      <c r="C33" s="89">
        <f t="shared" si="0"/>
        <v>50.065612065622496</v>
      </c>
      <c r="D33" s="89">
        <f t="shared" si="1"/>
        <v>63.800443600448</v>
      </c>
      <c r="E33" s="89">
        <f t="shared" si="2"/>
        <v>81.13423187255572</v>
      </c>
      <c r="F33" s="89">
        <f t="shared" si="3"/>
        <v>102.9665602110941</v>
      </c>
      <c r="G33" s="89">
        <f t="shared" si="4"/>
        <v>130.41120835694002</v>
      </c>
      <c r="H33" s="89">
        <f t="shared" si="5"/>
        <v>164.84466236095116</v>
      </c>
      <c r="I33" s="89">
        <f t="shared" si="6"/>
        <v>207.96505671840572</v>
      </c>
      <c r="J33" s="89">
        <f t="shared" si="7"/>
        <v>261.86367524791643</v>
      </c>
      <c r="K33" s="89">
        <f t="shared" si="8"/>
        <v>329.11154727235277</v>
      </c>
      <c r="L33" s="89">
        <f t="shared" si="9"/>
        <v>412.8641603418338</v>
      </c>
      <c r="M33" s="89">
        <f t="shared" si="10"/>
        <v>516.9878828456423</v>
      </c>
      <c r="N33" s="89">
        <f t="shared" si="11"/>
        <v>646.2123642405435</v>
      </c>
      <c r="O33" s="89">
        <f t="shared" si="12"/>
        <v>806.3139744958586</v>
      </c>
      <c r="P33" s="89">
        <f t="shared" si="13"/>
        <v>1004.3362776618692</v>
      </c>
      <c r="Q33" s="89">
        <f t="shared" si="14"/>
        <v>1248.8546302743878</v>
      </c>
      <c r="R33" s="89">
        <f t="shared" si="15"/>
        <v>1550.2932802662415</v>
      </c>
    </row>
    <row r="34" spans="1:18" ht="12.75">
      <c r="A34" s="28">
        <f t="shared" si="16"/>
        <v>29</v>
      </c>
      <c r="B34" s="89">
        <f t="shared" si="17"/>
        <v>15.863092971714947</v>
      </c>
      <c r="C34" s="89">
        <f t="shared" si="0"/>
        <v>57.57545387546587</v>
      </c>
      <c r="D34" s="89">
        <f t="shared" si="1"/>
        <v>74.00851457651967</v>
      </c>
      <c r="E34" s="89">
        <f t="shared" si="2"/>
        <v>94.92705129089019</v>
      </c>
      <c r="F34" s="89">
        <f t="shared" si="3"/>
        <v>121.50054104909104</v>
      </c>
      <c r="G34" s="89">
        <f t="shared" si="4"/>
        <v>155.1893379447586</v>
      </c>
      <c r="H34" s="89">
        <f t="shared" si="5"/>
        <v>197.8135948331414</v>
      </c>
      <c r="I34" s="89">
        <f t="shared" si="6"/>
        <v>251.63771862927092</v>
      </c>
      <c r="J34" s="89">
        <f t="shared" si="7"/>
        <v>319.473683802458</v>
      </c>
      <c r="K34" s="89">
        <f t="shared" si="8"/>
        <v>404.80720314499393</v>
      </c>
      <c r="L34" s="89">
        <f t="shared" si="9"/>
        <v>511.9515588238738</v>
      </c>
      <c r="M34" s="89">
        <f t="shared" si="10"/>
        <v>646.2348535570528</v>
      </c>
      <c r="N34" s="89">
        <f t="shared" si="11"/>
        <v>814.2275789430847</v>
      </c>
      <c r="O34" s="89">
        <f t="shared" si="12"/>
        <v>1024.0187476097403</v>
      </c>
      <c r="P34" s="89">
        <f t="shared" si="13"/>
        <v>1285.5504354071927</v>
      </c>
      <c r="Q34" s="89">
        <f t="shared" si="14"/>
        <v>1611.0224730539605</v>
      </c>
      <c r="R34" s="89">
        <f t="shared" si="15"/>
        <v>2015.3812643461142</v>
      </c>
    </row>
    <row r="35" spans="1:18" ht="12.75">
      <c r="A35" s="28">
        <f t="shared" si="16"/>
        <v>30</v>
      </c>
      <c r="B35" s="89">
        <f t="shared" si="17"/>
        <v>17.449402268886445</v>
      </c>
      <c r="C35" s="89">
        <f t="shared" si="0"/>
        <v>66.21177195678575</v>
      </c>
      <c r="D35" s="89">
        <f t="shared" si="1"/>
        <v>85.84987690876282</v>
      </c>
      <c r="E35" s="89">
        <f t="shared" si="2"/>
        <v>111.06465001034152</v>
      </c>
      <c r="F35" s="89">
        <f t="shared" si="3"/>
        <v>143.37063843792743</v>
      </c>
      <c r="G35" s="89">
        <f t="shared" si="4"/>
        <v>184.67531215426274</v>
      </c>
      <c r="H35" s="89">
        <f t="shared" si="5"/>
        <v>237.37631379976966</v>
      </c>
      <c r="I35" s="89">
        <f t="shared" si="6"/>
        <v>304.4816395414178</v>
      </c>
      <c r="J35" s="89">
        <f t="shared" si="7"/>
        <v>389.75789423899874</v>
      </c>
      <c r="K35" s="89">
        <f t="shared" si="8"/>
        <v>497.9128598683424</v>
      </c>
      <c r="L35" s="89">
        <f t="shared" si="9"/>
        <v>634.8199329416036</v>
      </c>
      <c r="M35" s="89">
        <f t="shared" si="10"/>
        <v>807.7935669463161</v>
      </c>
      <c r="N35" s="89">
        <f t="shared" si="11"/>
        <v>1025.9267494682867</v>
      </c>
      <c r="O35" s="89">
        <f t="shared" si="12"/>
        <v>1300.5038094643703</v>
      </c>
      <c r="P35" s="89">
        <f t="shared" si="13"/>
        <v>1645.5045573212064</v>
      </c>
      <c r="Q35" s="89">
        <f t="shared" si="14"/>
        <v>2078.218990239609</v>
      </c>
      <c r="R35" s="89">
        <f t="shared" si="15"/>
        <v>2619.9956436499483</v>
      </c>
    </row>
    <row r="36" spans="1:18" ht="12.75">
      <c r="A36" s="28">
        <f t="shared" si="16"/>
        <v>31</v>
      </c>
      <c r="B36" s="89">
        <f t="shared" si="17"/>
        <v>19.19434249577509</v>
      </c>
      <c r="C36" s="89">
        <f t="shared" si="0"/>
        <v>76.1435377503036</v>
      </c>
      <c r="D36" s="89">
        <f t="shared" si="1"/>
        <v>99.58585721416486</v>
      </c>
      <c r="E36" s="89">
        <f t="shared" si="2"/>
        <v>129.94564051209957</v>
      </c>
      <c r="F36" s="89">
        <f t="shared" si="3"/>
        <v>169.17735335675437</v>
      </c>
      <c r="G36" s="89">
        <f t="shared" si="4"/>
        <v>219.7636214635727</v>
      </c>
      <c r="H36" s="89">
        <f t="shared" si="5"/>
        <v>284.8515765597236</v>
      </c>
      <c r="I36" s="89">
        <f t="shared" si="6"/>
        <v>368.42278384511553</v>
      </c>
      <c r="J36" s="89">
        <f t="shared" si="7"/>
        <v>475.50463097157854</v>
      </c>
      <c r="K36" s="89">
        <f t="shared" si="8"/>
        <v>612.4328176380612</v>
      </c>
      <c r="L36" s="89">
        <f t="shared" si="9"/>
        <v>787.1767168475885</v>
      </c>
      <c r="M36" s="89">
        <f t="shared" si="10"/>
        <v>1009.7419586828951</v>
      </c>
      <c r="N36" s="89">
        <f t="shared" si="11"/>
        <v>1292.6677043300415</v>
      </c>
      <c r="O36" s="89">
        <f t="shared" si="12"/>
        <v>1651.6398380197504</v>
      </c>
      <c r="P36" s="89">
        <f t="shared" si="13"/>
        <v>2106.2458333711447</v>
      </c>
      <c r="Q36" s="89">
        <f t="shared" si="14"/>
        <v>2680.902497409096</v>
      </c>
      <c r="R36" s="89">
        <f t="shared" si="15"/>
        <v>3405.994336744933</v>
      </c>
    </row>
    <row r="37" spans="1:18" ht="12.75">
      <c r="A37" s="28">
        <f t="shared" si="16"/>
        <v>32</v>
      </c>
      <c r="B37" s="89">
        <f t="shared" si="17"/>
        <v>21.1137767453526</v>
      </c>
      <c r="C37" s="89">
        <f t="shared" si="0"/>
        <v>87.56506841284912</v>
      </c>
      <c r="D37" s="89">
        <f t="shared" si="1"/>
        <v>115.51959436843124</v>
      </c>
      <c r="E37" s="89">
        <f t="shared" si="2"/>
        <v>152.03639939915647</v>
      </c>
      <c r="F37" s="89">
        <f t="shared" si="3"/>
        <v>199.62927696097012</v>
      </c>
      <c r="G37" s="89">
        <f t="shared" si="4"/>
        <v>261.5187095416515</v>
      </c>
      <c r="H37" s="89">
        <f t="shared" si="5"/>
        <v>341.82189187166824</v>
      </c>
      <c r="I37" s="89">
        <f t="shared" si="6"/>
        <v>445.7915684525898</v>
      </c>
      <c r="J37" s="89">
        <f t="shared" si="7"/>
        <v>580.1156497853257</v>
      </c>
      <c r="K37" s="89">
        <f t="shared" si="8"/>
        <v>753.2923656948154</v>
      </c>
      <c r="L37" s="89">
        <f t="shared" si="9"/>
        <v>976.0991288910096</v>
      </c>
      <c r="M37" s="89">
        <f t="shared" si="10"/>
        <v>1262.177448353619</v>
      </c>
      <c r="N37" s="89">
        <f t="shared" si="11"/>
        <v>1628.7613074558524</v>
      </c>
      <c r="O37" s="89">
        <f t="shared" si="12"/>
        <v>2097.582594285083</v>
      </c>
      <c r="P37" s="89">
        <f t="shared" si="13"/>
        <v>2695.994666715065</v>
      </c>
      <c r="Q37" s="89">
        <f t="shared" si="14"/>
        <v>3458.3642216577337</v>
      </c>
      <c r="R37" s="89">
        <f t="shared" si="15"/>
        <v>4427.792637768413</v>
      </c>
    </row>
    <row r="38" spans="1:18" ht="12.75">
      <c r="A38" s="28">
        <f t="shared" si="16"/>
        <v>33</v>
      </c>
      <c r="B38" s="89">
        <f t="shared" si="17"/>
        <v>23.22515441988786</v>
      </c>
      <c r="C38" s="89">
        <f t="shared" si="0"/>
        <v>100.69982867477647</v>
      </c>
      <c r="D38" s="89">
        <f t="shared" si="1"/>
        <v>134.00272946738022</v>
      </c>
      <c r="E38" s="89">
        <f t="shared" si="2"/>
        <v>177.88258729701306</v>
      </c>
      <c r="F38" s="89">
        <f t="shared" si="3"/>
        <v>235.56254681394472</v>
      </c>
      <c r="G38" s="89">
        <f t="shared" si="4"/>
        <v>311.20726435456527</v>
      </c>
      <c r="H38" s="89">
        <f t="shared" si="5"/>
        <v>410.18627024600187</v>
      </c>
      <c r="I38" s="89">
        <f t="shared" si="6"/>
        <v>539.4077978276337</v>
      </c>
      <c r="J38" s="89">
        <f t="shared" si="7"/>
        <v>707.7410927380973</v>
      </c>
      <c r="K38" s="89">
        <f t="shared" si="8"/>
        <v>926.549609804623</v>
      </c>
      <c r="L38" s="89">
        <f t="shared" si="9"/>
        <v>1210.362919824852</v>
      </c>
      <c r="M38" s="89">
        <f t="shared" si="10"/>
        <v>1577.7218104420238</v>
      </c>
      <c r="N38" s="89">
        <f t="shared" si="11"/>
        <v>2052.239247394374</v>
      </c>
      <c r="O38" s="89">
        <f t="shared" si="12"/>
        <v>2663.9298947420552</v>
      </c>
      <c r="P38" s="89">
        <f t="shared" si="13"/>
        <v>3450.873173395283</v>
      </c>
      <c r="Q38" s="89">
        <f t="shared" si="14"/>
        <v>4461.289845938477</v>
      </c>
      <c r="R38" s="89">
        <f t="shared" si="15"/>
        <v>5756.130429098937</v>
      </c>
    </row>
    <row r="39" spans="1:18" ht="12.75">
      <c r="A39" s="28">
        <f t="shared" si="16"/>
        <v>34</v>
      </c>
      <c r="B39" s="89">
        <f t="shared" si="17"/>
        <v>25.54766986187665</v>
      </c>
      <c r="C39" s="89">
        <f t="shared" si="0"/>
        <v>115.80480297599294</v>
      </c>
      <c r="D39" s="89">
        <f t="shared" si="1"/>
        <v>155.44316618216106</v>
      </c>
      <c r="E39" s="89">
        <f t="shared" si="2"/>
        <v>208.12262713750525</v>
      </c>
      <c r="F39" s="89">
        <f t="shared" si="3"/>
        <v>277.96380524045475</v>
      </c>
      <c r="G39" s="89">
        <f t="shared" si="4"/>
        <v>370.33664458193266</v>
      </c>
      <c r="H39" s="89">
        <f t="shared" si="5"/>
        <v>492.22352429520225</v>
      </c>
      <c r="I39" s="89">
        <f t="shared" si="6"/>
        <v>652.6834353714366</v>
      </c>
      <c r="J39" s="89">
        <f t="shared" si="7"/>
        <v>863.4441331404787</v>
      </c>
      <c r="K39" s="89">
        <f t="shared" si="8"/>
        <v>1139.6560200596862</v>
      </c>
      <c r="L39" s="89">
        <f t="shared" si="9"/>
        <v>1500.8500205828166</v>
      </c>
      <c r="M39" s="89">
        <f t="shared" si="10"/>
        <v>1972.1522630525296</v>
      </c>
      <c r="N39" s="89">
        <f t="shared" si="11"/>
        <v>2585.8214517169113</v>
      </c>
      <c r="O39" s="89">
        <f t="shared" si="12"/>
        <v>3383.19096632241</v>
      </c>
      <c r="P39" s="89">
        <f t="shared" si="13"/>
        <v>4417.117661945962</v>
      </c>
      <c r="Q39" s="89">
        <f t="shared" si="14"/>
        <v>5755.063901260635</v>
      </c>
      <c r="R39" s="89">
        <f t="shared" si="15"/>
        <v>7482.969557828619</v>
      </c>
    </row>
    <row r="40" spans="1:18" ht="12.75">
      <c r="A40" s="28">
        <f t="shared" si="16"/>
        <v>35</v>
      </c>
      <c r="B40" s="89">
        <f t="shared" si="17"/>
        <v>28.10243684806432</v>
      </c>
      <c r="C40" s="89">
        <f t="shared" si="0"/>
        <v>133.17552342239185</v>
      </c>
      <c r="D40" s="89">
        <f t="shared" si="1"/>
        <v>180.31407277130683</v>
      </c>
      <c r="E40" s="89">
        <f t="shared" si="2"/>
        <v>243.50347375088114</v>
      </c>
      <c r="F40" s="89">
        <f t="shared" si="3"/>
        <v>327.9972901837366</v>
      </c>
      <c r="G40" s="89">
        <f t="shared" si="4"/>
        <v>440.7006070524999</v>
      </c>
      <c r="H40" s="89">
        <f t="shared" si="5"/>
        <v>590.6682291542427</v>
      </c>
      <c r="I40" s="89">
        <f t="shared" si="6"/>
        <v>789.7469567994384</v>
      </c>
      <c r="J40" s="89">
        <f t="shared" si="7"/>
        <v>1053.401842431384</v>
      </c>
      <c r="K40" s="89">
        <f t="shared" si="8"/>
        <v>1401.776904673414</v>
      </c>
      <c r="L40" s="89">
        <f t="shared" si="9"/>
        <v>1861.0540255226924</v>
      </c>
      <c r="M40" s="89">
        <f t="shared" si="10"/>
        <v>2465.190328815662</v>
      </c>
      <c r="N40" s="89">
        <f t="shared" si="11"/>
        <v>3258.1350291633084</v>
      </c>
      <c r="O40" s="89">
        <f t="shared" si="12"/>
        <v>4296.65252722946</v>
      </c>
      <c r="P40" s="89">
        <f t="shared" si="13"/>
        <v>5653.910607290833</v>
      </c>
      <c r="Q40" s="89">
        <f t="shared" si="14"/>
        <v>7424.03243262622</v>
      </c>
      <c r="R40" s="89">
        <f t="shared" si="15"/>
        <v>9727.860425177207</v>
      </c>
    </row>
    <row r="41" spans="1:18" ht="12.75">
      <c r="A41" s="28">
        <f t="shared" si="16"/>
        <v>36</v>
      </c>
      <c r="B41" s="89">
        <f t="shared" si="17"/>
        <v>30.91268053287075</v>
      </c>
      <c r="C41" s="89">
        <f t="shared" si="0"/>
        <v>153.15185193575064</v>
      </c>
      <c r="D41" s="89">
        <f t="shared" si="1"/>
        <v>209.1643244147159</v>
      </c>
      <c r="E41" s="89">
        <f t="shared" si="2"/>
        <v>284.8990642885309</v>
      </c>
      <c r="F41" s="89">
        <f t="shared" si="3"/>
        <v>387.03680241680917</v>
      </c>
      <c r="G41" s="89">
        <f t="shared" si="4"/>
        <v>524.4337223924748</v>
      </c>
      <c r="H41" s="89">
        <f t="shared" si="5"/>
        <v>708.8018749850912</v>
      </c>
      <c r="I41" s="89">
        <f t="shared" si="6"/>
        <v>955.5938177273204</v>
      </c>
      <c r="J41" s="89">
        <f t="shared" si="7"/>
        <v>1285.1502477662884</v>
      </c>
      <c r="K41" s="89">
        <f t="shared" si="8"/>
        <v>1724.185592748299</v>
      </c>
      <c r="L41" s="89">
        <f t="shared" si="9"/>
        <v>2307.7069916481387</v>
      </c>
      <c r="M41" s="89">
        <f t="shared" si="10"/>
        <v>3081.4879110195775</v>
      </c>
      <c r="N41" s="89">
        <f t="shared" si="11"/>
        <v>4105.250136745769</v>
      </c>
      <c r="O41" s="89">
        <f t="shared" si="12"/>
        <v>5456.748709581415</v>
      </c>
      <c r="P41" s="89">
        <f t="shared" si="13"/>
        <v>7237.005577332265</v>
      </c>
      <c r="Q41" s="89">
        <f t="shared" si="14"/>
        <v>9577.001838087823</v>
      </c>
      <c r="R41" s="89">
        <f t="shared" si="15"/>
        <v>12646.218552730368</v>
      </c>
    </row>
    <row r="42" spans="1:18" ht="12.75">
      <c r="A42" s="28">
        <f t="shared" si="16"/>
        <v>37</v>
      </c>
      <c r="B42" s="89">
        <f t="shared" si="17"/>
        <v>34.003948586157826</v>
      </c>
      <c r="C42" s="89">
        <f t="shared" si="0"/>
        <v>176.12462972611323</v>
      </c>
      <c r="D42" s="89">
        <f t="shared" si="1"/>
        <v>242.63061632107045</v>
      </c>
      <c r="E42" s="89">
        <f t="shared" si="2"/>
        <v>333.3319052175811</v>
      </c>
      <c r="F42" s="89">
        <f t="shared" si="3"/>
        <v>456.70342685183476</v>
      </c>
      <c r="G42" s="89">
        <f t="shared" si="4"/>
        <v>624.076129647045</v>
      </c>
      <c r="H42" s="89">
        <f t="shared" si="5"/>
        <v>850.5622499821095</v>
      </c>
      <c r="I42" s="89">
        <f t="shared" si="6"/>
        <v>1156.2685194500575</v>
      </c>
      <c r="J42" s="89">
        <f t="shared" si="7"/>
        <v>1567.8833022748718</v>
      </c>
      <c r="K42" s="89">
        <f t="shared" si="8"/>
        <v>2120.748279080408</v>
      </c>
      <c r="L42" s="89">
        <f t="shared" si="9"/>
        <v>2861.5566696436917</v>
      </c>
      <c r="M42" s="89">
        <f t="shared" si="10"/>
        <v>3851.859888774472</v>
      </c>
      <c r="N42" s="89">
        <f t="shared" si="11"/>
        <v>5172.615172299668</v>
      </c>
      <c r="O42" s="89">
        <f t="shared" si="12"/>
        <v>6930.070861168397</v>
      </c>
      <c r="P42" s="89">
        <f t="shared" si="13"/>
        <v>9263.367138985299</v>
      </c>
      <c r="Q42" s="89">
        <f t="shared" si="14"/>
        <v>12354.332371133292</v>
      </c>
      <c r="R42" s="89">
        <f t="shared" si="15"/>
        <v>16440.08411854948</v>
      </c>
    </row>
    <row r="43" spans="1:18" ht="12.75">
      <c r="A43" s="28">
        <f t="shared" si="16"/>
        <v>38</v>
      </c>
      <c r="B43" s="89">
        <f t="shared" si="17"/>
        <v>37.404343444773616</v>
      </c>
      <c r="C43" s="89">
        <f t="shared" si="0"/>
        <v>202.5433241850302</v>
      </c>
      <c r="D43" s="89">
        <f t="shared" si="1"/>
        <v>281.45151493244174</v>
      </c>
      <c r="E43" s="89">
        <f t="shared" si="2"/>
        <v>389.9983291045699</v>
      </c>
      <c r="F43" s="89">
        <f t="shared" si="3"/>
        <v>538.9100436851651</v>
      </c>
      <c r="G43" s="89">
        <f t="shared" si="4"/>
        <v>742.6505942799836</v>
      </c>
      <c r="H43" s="89">
        <f t="shared" si="5"/>
        <v>1020.6746999785313</v>
      </c>
      <c r="I43" s="89">
        <f t="shared" si="6"/>
        <v>1399.0849085345696</v>
      </c>
      <c r="J43" s="89">
        <f t="shared" si="7"/>
        <v>1912.8176287753433</v>
      </c>
      <c r="K43" s="89">
        <f t="shared" si="8"/>
        <v>2608.5203832689017</v>
      </c>
      <c r="L43" s="89">
        <f t="shared" si="9"/>
        <v>3548.330270358178</v>
      </c>
      <c r="M43" s="89">
        <f t="shared" si="10"/>
        <v>4814.8248609680895</v>
      </c>
      <c r="N43" s="89">
        <f t="shared" si="11"/>
        <v>6517.495117097583</v>
      </c>
      <c r="O43" s="89">
        <f t="shared" si="12"/>
        <v>8801.189993683864</v>
      </c>
      <c r="P43" s="89">
        <f t="shared" si="13"/>
        <v>11857.109937901181</v>
      </c>
      <c r="Q43" s="89">
        <f t="shared" si="14"/>
        <v>15937.088758761949</v>
      </c>
      <c r="R43" s="89">
        <f t="shared" si="15"/>
        <v>21372.109354114324</v>
      </c>
    </row>
    <row r="44" spans="1:18" ht="12.75">
      <c r="A44" s="28">
        <f t="shared" si="16"/>
        <v>39</v>
      </c>
      <c r="B44" s="89">
        <f t="shared" si="17"/>
        <v>41.14477778925098</v>
      </c>
      <c r="C44" s="89">
        <f t="shared" si="0"/>
        <v>232.92482281278467</v>
      </c>
      <c r="D44" s="89">
        <f t="shared" si="1"/>
        <v>326.48375732163237</v>
      </c>
      <c r="E44" s="89">
        <f t="shared" si="2"/>
        <v>456.29804505234677</v>
      </c>
      <c r="F44" s="89">
        <f t="shared" si="3"/>
        <v>635.9138515484948</v>
      </c>
      <c r="G44" s="89">
        <f t="shared" si="4"/>
        <v>883.7542071931804</v>
      </c>
      <c r="H44" s="89">
        <f t="shared" si="5"/>
        <v>1224.8096399742376</v>
      </c>
      <c r="I44" s="89">
        <f t="shared" si="6"/>
        <v>1692.8927393268293</v>
      </c>
      <c r="J44" s="89">
        <f t="shared" si="7"/>
        <v>2333.637507105919</v>
      </c>
      <c r="K44" s="89">
        <f t="shared" si="8"/>
        <v>3208.480071420749</v>
      </c>
      <c r="L44" s="89">
        <f t="shared" si="9"/>
        <v>4399.929535244141</v>
      </c>
      <c r="M44" s="89">
        <f t="shared" si="10"/>
        <v>6018.531076210113</v>
      </c>
      <c r="N44" s="89">
        <f t="shared" si="11"/>
        <v>8212.043847542955</v>
      </c>
      <c r="O44" s="89">
        <f t="shared" si="12"/>
        <v>11177.511291978508</v>
      </c>
      <c r="P44" s="89">
        <f t="shared" si="13"/>
        <v>15177.100720513516</v>
      </c>
      <c r="Q44" s="89">
        <f t="shared" si="14"/>
        <v>20558.844498802915</v>
      </c>
      <c r="R44" s="89">
        <f t="shared" si="15"/>
        <v>27783.742160348625</v>
      </c>
    </row>
    <row r="45" spans="1:18" ht="12.75">
      <c r="A45" s="28">
        <f>A44+1</f>
        <v>40</v>
      </c>
      <c r="B45" s="89">
        <f t="shared" si="17"/>
        <v>45.25925556817607</v>
      </c>
      <c r="C45" s="89">
        <f t="shared" si="0"/>
        <v>267.86354623470237</v>
      </c>
      <c r="D45" s="89">
        <f t="shared" si="1"/>
        <v>378.7211584930935</v>
      </c>
      <c r="E45" s="89">
        <f t="shared" si="2"/>
        <v>533.8687127112456</v>
      </c>
      <c r="F45" s="89">
        <f t="shared" si="3"/>
        <v>750.3783448272237</v>
      </c>
      <c r="G45" s="89">
        <f t="shared" si="4"/>
        <v>1051.6675065598847</v>
      </c>
      <c r="H45" s="89">
        <f t="shared" si="5"/>
        <v>1469.771567969085</v>
      </c>
      <c r="I45" s="89">
        <f t="shared" si="6"/>
        <v>2048.4002145854633</v>
      </c>
      <c r="J45" s="89">
        <f t="shared" si="7"/>
        <v>2847.0377586692207</v>
      </c>
      <c r="K45" s="89">
        <f t="shared" si="8"/>
        <v>3946.4304878475214</v>
      </c>
      <c r="L45" s="89">
        <f t="shared" si="9"/>
        <v>5455.912623702735</v>
      </c>
      <c r="M45" s="89">
        <f t="shared" si="10"/>
        <v>7523.16384526264</v>
      </c>
      <c r="N45" s="89">
        <f t="shared" si="11"/>
        <v>10347.175247904122</v>
      </c>
      <c r="O45" s="89">
        <f t="shared" si="12"/>
        <v>14195.439340812705</v>
      </c>
      <c r="P45" s="89">
        <f t="shared" si="13"/>
        <v>19426.688922257297</v>
      </c>
      <c r="Q45" s="89">
        <f t="shared" si="14"/>
        <v>26520.90940345576</v>
      </c>
      <c r="R45" s="89">
        <f t="shared" si="15"/>
        <v>36118.86480845321</v>
      </c>
    </row>
    <row r="46" spans="1:18" ht="12.75">
      <c r="A46" s="2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8" ht="12.75">
      <c r="B48" s="90" t="s">
        <v>88</v>
      </c>
    </row>
    <row r="49" ht="15.75">
      <c r="C49" s="87" t="s">
        <v>84</v>
      </c>
    </row>
    <row r="50" ht="15">
      <c r="C50" s="59" t="s">
        <v>85</v>
      </c>
    </row>
    <row r="51" spans="1:18" ht="12.75">
      <c r="A51" s="84" t="s">
        <v>77</v>
      </c>
      <c r="B51" s="85">
        <v>0.1</v>
      </c>
      <c r="C51" s="86">
        <v>0.15</v>
      </c>
      <c r="D51" s="86">
        <v>0.16</v>
      </c>
      <c r="E51" s="86">
        <v>0.17</v>
      </c>
      <c r="F51" s="86">
        <v>0.18</v>
      </c>
      <c r="G51" s="86">
        <v>0.19</v>
      </c>
      <c r="H51" s="86">
        <v>0.2</v>
      </c>
      <c r="I51" s="86">
        <v>0.21</v>
      </c>
      <c r="J51" s="86">
        <v>0.22</v>
      </c>
      <c r="K51" s="86">
        <v>0.23</v>
      </c>
      <c r="L51" s="86">
        <v>0.24</v>
      </c>
      <c r="M51" s="86">
        <v>0.25</v>
      </c>
      <c r="N51" s="86">
        <v>0.26</v>
      </c>
      <c r="O51" s="86">
        <v>0.27</v>
      </c>
      <c r="P51" s="86">
        <v>0.28</v>
      </c>
      <c r="Q51" s="86">
        <v>0.29</v>
      </c>
      <c r="R51" s="86">
        <v>0.3</v>
      </c>
    </row>
    <row r="52" spans="1:18" ht="12.75">
      <c r="A52" s="28">
        <v>0</v>
      </c>
      <c r="B52" s="89">
        <f aca="true" t="shared" si="18" ref="B52:R52">((1+B$51)^$A52-1)/B$51</f>
        <v>0</v>
      </c>
      <c r="C52" s="89">
        <f t="shared" si="18"/>
        <v>0</v>
      </c>
      <c r="D52" s="89">
        <f t="shared" si="18"/>
        <v>0</v>
      </c>
      <c r="E52" s="89">
        <f t="shared" si="18"/>
        <v>0</v>
      </c>
      <c r="F52" s="89">
        <f t="shared" si="18"/>
        <v>0</v>
      </c>
      <c r="G52" s="89">
        <f t="shared" si="18"/>
        <v>0</v>
      </c>
      <c r="H52" s="89">
        <f t="shared" si="18"/>
        <v>0</v>
      </c>
      <c r="I52" s="89">
        <f t="shared" si="18"/>
        <v>0</v>
      </c>
      <c r="J52" s="89">
        <f t="shared" si="18"/>
        <v>0</v>
      </c>
      <c r="K52" s="89">
        <f t="shared" si="18"/>
        <v>0</v>
      </c>
      <c r="L52" s="89">
        <f t="shared" si="18"/>
        <v>0</v>
      </c>
      <c r="M52" s="89">
        <f t="shared" si="18"/>
        <v>0</v>
      </c>
      <c r="N52" s="89">
        <f t="shared" si="18"/>
        <v>0</v>
      </c>
      <c r="O52" s="89">
        <f t="shared" si="18"/>
        <v>0</v>
      </c>
      <c r="P52" s="89">
        <f t="shared" si="18"/>
        <v>0</v>
      </c>
      <c r="Q52" s="89">
        <f t="shared" si="18"/>
        <v>0</v>
      </c>
      <c r="R52" s="89">
        <f t="shared" si="18"/>
        <v>0</v>
      </c>
    </row>
    <row r="53" spans="1:18" ht="12.75">
      <c r="A53" s="28">
        <f>A52+1</f>
        <v>1</v>
      </c>
      <c r="B53" s="89">
        <f>((1+B$51)^$A53-1)/B$51</f>
        <v>1.0000000000000009</v>
      </c>
      <c r="C53" s="89">
        <f aca="true" t="shared" si="19" ref="C53:D92">((1+C$51)^$A53-1)/C$51</f>
        <v>0.9999999999999994</v>
      </c>
      <c r="D53" s="89">
        <f t="shared" si="19"/>
        <v>0.9999999999999994</v>
      </c>
      <c r="E53" s="89">
        <f aca="true" t="shared" si="20" ref="E53:R65">((1+E$51)^$A53-1)/E$51</f>
        <v>0.9999999999999996</v>
      </c>
      <c r="F53" s="89">
        <f t="shared" si="20"/>
        <v>0.9999999999999997</v>
      </c>
      <c r="G53" s="89">
        <f t="shared" si="20"/>
        <v>0.9999999999999997</v>
      </c>
      <c r="H53" s="89">
        <f t="shared" si="20"/>
        <v>0.9999999999999998</v>
      </c>
      <c r="I53" s="89">
        <f t="shared" si="20"/>
        <v>0.9999999999999999</v>
      </c>
      <c r="J53" s="89">
        <f t="shared" si="20"/>
        <v>0.9999999999999999</v>
      </c>
      <c r="K53" s="89">
        <f t="shared" si="20"/>
        <v>0.9999999999999999</v>
      </c>
      <c r="L53" s="89">
        <f t="shared" si="20"/>
        <v>1</v>
      </c>
      <c r="M53" s="89">
        <f t="shared" si="20"/>
        <v>1</v>
      </c>
      <c r="N53" s="89">
        <f t="shared" si="20"/>
        <v>1</v>
      </c>
      <c r="O53" s="89">
        <f t="shared" si="20"/>
        <v>1</v>
      </c>
      <c r="P53" s="89">
        <f t="shared" si="20"/>
        <v>1</v>
      </c>
      <c r="Q53" s="89">
        <f t="shared" si="20"/>
        <v>1.0000000000000002</v>
      </c>
      <c r="R53" s="89">
        <f t="shared" si="20"/>
        <v>1.0000000000000002</v>
      </c>
    </row>
    <row r="54" spans="1:18" ht="12.75">
      <c r="A54" s="28">
        <f aca="true" t="shared" si="21" ref="A54:A91">A53+1</f>
        <v>2</v>
      </c>
      <c r="B54" s="89">
        <f>((1+B$51)^$A54-1)/B$51</f>
        <v>2.100000000000002</v>
      </c>
      <c r="C54" s="89">
        <f t="shared" si="19"/>
        <v>2.1499999999999986</v>
      </c>
      <c r="D54" s="89">
        <f t="shared" si="19"/>
        <v>2.1599999999999993</v>
      </c>
      <c r="E54" s="89">
        <f t="shared" si="20"/>
        <v>2.1699999999999986</v>
      </c>
      <c r="F54" s="89">
        <f t="shared" si="20"/>
        <v>2.1799999999999993</v>
      </c>
      <c r="G54" s="89">
        <f t="shared" si="20"/>
        <v>2.1899999999999995</v>
      </c>
      <c r="H54" s="89">
        <f t="shared" si="20"/>
        <v>2.1999999999999997</v>
      </c>
      <c r="I54" s="89">
        <f t="shared" si="20"/>
        <v>2.21</v>
      </c>
      <c r="J54" s="89">
        <f t="shared" si="20"/>
        <v>2.2199999999999998</v>
      </c>
      <c r="K54" s="89">
        <f t="shared" si="20"/>
        <v>2.2299999999999995</v>
      </c>
      <c r="L54" s="89">
        <f t="shared" si="20"/>
        <v>2.24</v>
      </c>
      <c r="M54" s="89">
        <f t="shared" si="20"/>
        <v>2.25</v>
      </c>
      <c r="N54" s="89">
        <f t="shared" si="20"/>
        <v>2.2600000000000002</v>
      </c>
      <c r="O54" s="89">
        <f t="shared" si="20"/>
        <v>2.27</v>
      </c>
      <c r="P54" s="89">
        <f t="shared" si="20"/>
        <v>2.2800000000000002</v>
      </c>
      <c r="Q54" s="89">
        <f t="shared" si="20"/>
        <v>2.2900000000000005</v>
      </c>
      <c r="R54" s="89">
        <f t="shared" si="20"/>
        <v>2.3000000000000007</v>
      </c>
    </row>
    <row r="55" spans="1:18" ht="12.75">
      <c r="A55" s="28">
        <f t="shared" si="21"/>
        <v>3</v>
      </c>
      <c r="B55" s="89">
        <f>((1+B$51)^$A55-1)/B$51</f>
        <v>3.310000000000004</v>
      </c>
      <c r="C55" s="89">
        <f t="shared" si="19"/>
        <v>3.472499999999997</v>
      </c>
      <c r="D55" s="89">
        <f t="shared" si="19"/>
        <v>3.505599999999999</v>
      </c>
      <c r="E55" s="89">
        <f t="shared" si="20"/>
        <v>3.538899999999998</v>
      </c>
      <c r="F55" s="89">
        <f t="shared" si="20"/>
        <v>3.572399999999999</v>
      </c>
      <c r="G55" s="89">
        <f t="shared" si="20"/>
        <v>3.606099999999999</v>
      </c>
      <c r="H55" s="89">
        <f t="shared" si="20"/>
        <v>3.6399999999999997</v>
      </c>
      <c r="I55" s="89">
        <f t="shared" si="20"/>
        <v>3.6740999999999997</v>
      </c>
      <c r="J55" s="89">
        <f t="shared" si="20"/>
        <v>3.7083999999999997</v>
      </c>
      <c r="K55" s="89">
        <f t="shared" si="20"/>
        <v>3.7428999999999992</v>
      </c>
      <c r="L55" s="89">
        <f t="shared" si="20"/>
        <v>3.7776000000000005</v>
      </c>
      <c r="M55" s="89">
        <f t="shared" si="20"/>
        <v>3.8125</v>
      </c>
      <c r="N55" s="89">
        <f t="shared" si="20"/>
        <v>3.8476000000000004</v>
      </c>
      <c r="O55" s="89">
        <f t="shared" si="20"/>
        <v>3.8828999999999994</v>
      </c>
      <c r="P55" s="89">
        <f t="shared" si="20"/>
        <v>3.918400000000001</v>
      </c>
      <c r="Q55" s="89">
        <f t="shared" si="20"/>
        <v>3.9541000000000013</v>
      </c>
      <c r="R55" s="89">
        <f t="shared" si="20"/>
        <v>3.990000000000002</v>
      </c>
    </row>
    <row r="56" spans="1:18" ht="12.75">
      <c r="A56" s="28">
        <f t="shared" si="21"/>
        <v>4</v>
      </c>
      <c r="B56" s="89">
        <f aca="true" t="shared" si="22" ref="B56:B92">((1+B$51)^$A56-1)/B$51</f>
        <v>4.641000000000004</v>
      </c>
      <c r="C56" s="89">
        <f t="shared" si="19"/>
        <v>4.993374999999997</v>
      </c>
      <c r="D56" s="89">
        <f t="shared" si="19"/>
        <v>5.066495999999998</v>
      </c>
      <c r="E56" s="89">
        <f t="shared" si="20"/>
        <v>5.140512999999997</v>
      </c>
      <c r="F56" s="89">
        <f t="shared" si="20"/>
        <v>5.215431999999998</v>
      </c>
      <c r="G56" s="89">
        <f t="shared" si="20"/>
        <v>5.291258999999999</v>
      </c>
      <c r="H56" s="89">
        <f t="shared" si="20"/>
        <v>5.367999999999999</v>
      </c>
      <c r="I56" s="89">
        <f t="shared" si="20"/>
        <v>5.445660999999999</v>
      </c>
      <c r="J56" s="89">
        <f t="shared" si="20"/>
        <v>5.524247999999998</v>
      </c>
      <c r="K56" s="89">
        <f t="shared" si="20"/>
        <v>5.603766999999999</v>
      </c>
      <c r="L56" s="89">
        <f t="shared" si="20"/>
        <v>5.684224000000001</v>
      </c>
      <c r="M56" s="89">
        <f t="shared" si="20"/>
        <v>5.765625</v>
      </c>
      <c r="N56" s="89">
        <f t="shared" si="20"/>
        <v>5.847976000000001</v>
      </c>
      <c r="O56" s="89">
        <f t="shared" si="20"/>
        <v>5.931282999999999</v>
      </c>
      <c r="P56" s="89">
        <f t="shared" si="20"/>
        <v>6.015552</v>
      </c>
      <c r="Q56" s="89">
        <f t="shared" si="20"/>
        <v>6.100789000000002</v>
      </c>
      <c r="R56" s="89">
        <f t="shared" si="20"/>
        <v>6.187000000000002</v>
      </c>
    </row>
    <row r="57" spans="1:18" ht="12.75">
      <c r="A57" s="28">
        <f t="shared" si="21"/>
        <v>5</v>
      </c>
      <c r="B57" s="89">
        <f t="shared" si="22"/>
        <v>6.1051000000000055</v>
      </c>
      <c r="C57" s="89">
        <f t="shared" si="19"/>
        <v>6.742381249999996</v>
      </c>
      <c r="D57" s="89">
        <f t="shared" si="19"/>
        <v>6.877135359999997</v>
      </c>
      <c r="E57" s="89">
        <f t="shared" si="20"/>
        <v>7.0144002099999945</v>
      </c>
      <c r="F57" s="89">
        <f t="shared" si="20"/>
        <v>7.154209759999995</v>
      </c>
      <c r="G57" s="89">
        <f t="shared" si="20"/>
        <v>7.296598209999998</v>
      </c>
      <c r="H57" s="89">
        <f t="shared" si="20"/>
        <v>7.441599999999999</v>
      </c>
      <c r="I57" s="89">
        <f t="shared" si="20"/>
        <v>7.589249809999998</v>
      </c>
      <c r="J57" s="89">
        <f t="shared" si="20"/>
        <v>7.739582559999998</v>
      </c>
      <c r="K57" s="89">
        <f t="shared" si="20"/>
        <v>7.892633409999998</v>
      </c>
      <c r="L57" s="89">
        <f t="shared" si="20"/>
        <v>8.04843776</v>
      </c>
      <c r="M57" s="89">
        <f t="shared" si="20"/>
        <v>8.20703125</v>
      </c>
      <c r="N57" s="89">
        <f t="shared" si="20"/>
        <v>8.36844976</v>
      </c>
      <c r="O57" s="89">
        <f t="shared" si="20"/>
        <v>8.532729409999998</v>
      </c>
      <c r="P57" s="89">
        <f t="shared" si="20"/>
        <v>8.699906559999999</v>
      </c>
      <c r="Q57" s="89">
        <f t="shared" si="20"/>
        <v>8.870017810000004</v>
      </c>
      <c r="R57" s="89">
        <f t="shared" si="20"/>
        <v>9.043100000000004</v>
      </c>
    </row>
    <row r="58" spans="1:18" ht="12.75">
      <c r="A58" s="28">
        <f t="shared" si="21"/>
        <v>6</v>
      </c>
      <c r="B58" s="89">
        <f t="shared" si="22"/>
        <v>7.715610000000008</v>
      </c>
      <c r="C58" s="89">
        <f t="shared" si="19"/>
        <v>8.753738437499994</v>
      </c>
      <c r="D58" s="89">
        <f t="shared" si="19"/>
        <v>8.977477017599997</v>
      </c>
      <c r="E58" s="89">
        <f t="shared" si="20"/>
        <v>9.206848245699994</v>
      </c>
      <c r="F58" s="89">
        <f t="shared" si="20"/>
        <v>9.441967516799997</v>
      </c>
      <c r="G58" s="89">
        <f t="shared" si="20"/>
        <v>9.682951869899997</v>
      </c>
      <c r="H58" s="89">
        <f t="shared" si="20"/>
        <v>9.929919999999997</v>
      </c>
      <c r="I58" s="89">
        <f t="shared" si="20"/>
        <v>10.182992270099998</v>
      </c>
      <c r="J58" s="89">
        <f t="shared" si="20"/>
        <v>10.442290723199996</v>
      </c>
      <c r="K58" s="89">
        <f t="shared" si="20"/>
        <v>10.707939094299997</v>
      </c>
      <c r="L58" s="89">
        <f t="shared" si="20"/>
        <v>10.980062822400003</v>
      </c>
      <c r="M58" s="89">
        <f t="shared" si="20"/>
        <v>11.2587890625</v>
      </c>
      <c r="N58" s="89">
        <f t="shared" si="20"/>
        <v>11.544246697600002</v>
      </c>
      <c r="O58" s="89">
        <f t="shared" si="20"/>
        <v>11.836566350699998</v>
      </c>
      <c r="P58" s="89">
        <f t="shared" si="20"/>
        <v>12.1358803968</v>
      </c>
      <c r="Q58" s="89">
        <f t="shared" si="20"/>
        <v>12.442322974900005</v>
      </c>
      <c r="R58" s="89">
        <f t="shared" si="20"/>
        <v>12.756030000000006</v>
      </c>
    </row>
    <row r="59" spans="1:18" ht="12.75">
      <c r="A59" s="28">
        <f t="shared" si="21"/>
        <v>7</v>
      </c>
      <c r="B59" s="89">
        <f t="shared" si="22"/>
        <v>9.48717100000001</v>
      </c>
      <c r="C59" s="89">
        <f t="shared" si="19"/>
        <v>11.066799203124988</v>
      </c>
      <c r="D59" s="89">
        <f t="shared" si="19"/>
        <v>11.413873340415995</v>
      </c>
      <c r="E59" s="89">
        <f t="shared" si="20"/>
        <v>11.77201244746899</v>
      </c>
      <c r="F59" s="89">
        <f t="shared" si="20"/>
        <v>12.141521669823995</v>
      </c>
      <c r="G59" s="89">
        <f t="shared" si="20"/>
        <v>12.522712725180996</v>
      </c>
      <c r="H59" s="89">
        <f t="shared" si="20"/>
        <v>12.915903999999998</v>
      </c>
      <c r="I59" s="89">
        <f t="shared" si="20"/>
        <v>13.321420646820998</v>
      </c>
      <c r="J59" s="89">
        <f t="shared" si="20"/>
        <v>13.739594682303997</v>
      </c>
      <c r="K59" s="89">
        <f t="shared" si="20"/>
        <v>14.170765085988998</v>
      </c>
      <c r="L59" s="89">
        <f t="shared" si="20"/>
        <v>14.615277899776004</v>
      </c>
      <c r="M59" s="89">
        <f t="shared" si="20"/>
        <v>15.073486328125</v>
      </c>
      <c r="N59" s="89">
        <f t="shared" si="20"/>
        <v>15.545750838976003</v>
      </c>
      <c r="O59" s="89">
        <f t="shared" si="20"/>
        <v>16.032439265388998</v>
      </c>
      <c r="P59" s="89">
        <f t="shared" si="20"/>
        <v>16.533926907904</v>
      </c>
      <c r="Q59" s="89">
        <f t="shared" si="20"/>
        <v>17.050596637621005</v>
      </c>
      <c r="R59" s="89">
        <f t="shared" si="20"/>
        <v>17.58283900000001</v>
      </c>
    </row>
    <row r="60" spans="1:18" ht="12.75">
      <c r="A60" s="28">
        <f t="shared" si="21"/>
        <v>8</v>
      </c>
      <c r="B60" s="89">
        <f t="shared" si="22"/>
        <v>11.43588810000001</v>
      </c>
      <c r="C60" s="89">
        <f t="shared" si="19"/>
        <v>13.726819083593735</v>
      </c>
      <c r="D60" s="89">
        <f t="shared" si="19"/>
        <v>14.240093074882553</v>
      </c>
      <c r="E60" s="89">
        <f t="shared" si="20"/>
        <v>14.773254563538716</v>
      </c>
      <c r="F60" s="89">
        <f t="shared" si="20"/>
        <v>15.326995570392311</v>
      </c>
      <c r="G60" s="89">
        <f t="shared" si="20"/>
        <v>15.902028142965388</v>
      </c>
      <c r="H60" s="89">
        <f t="shared" si="20"/>
        <v>16.499084799999995</v>
      </c>
      <c r="I60" s="89">
        <f t="shared" si="20"/>
        <v>17.118918982653405</v>
      </c>
      <c r="J60" s="89">
        <f t="shared" si="20"/>
        <v>17.762305512410872</v>
      </c>
      <c r="K60" s="89">
        <f t="shared" si="20"/>
        <v>18.430041055766466</v>
      </c>
      <c r="L60" s="89">
        <f t="shared" si="20"/>
        <v>19.122944595722245</v>
      </c>
      <c r="M60" s="89">
        <f t="shared" si="20"/>
        <v>19.84185791015625</v>
      </c>
      <c r="N60" s="89">
        <f t="shared" si="20"/>
        <v>20.587646057109765</v>
      </c>
      <c r="O60" s="89">
        <f t="shared" si="20"/>
        <v>21.361197867044027</v>
      </c>
      <c r="P60" s="89">
        <f t="shared" si="20"/>
        <v>22.16342644211712</v>
      </c>
      <c r="Q60" s="89">
        <f t="shared" si="20"/>
        <v>22.9952696625311</v>
      </c>
      <c r="R60" s="89">
        <f t="shared" si="20"/>
        <v>23.85769070000001</v>
      </c>
    </row>
    <row r="61" spans="1:18" ht="12.75">
      <c r="A61" s="28">
        <f t="shared" si="21"/>
        <v>9</v>
      </c>
      <c r="B61" s="89">
        <f t="shared" si="22"/>
        <v>13.579476910000015</v>
      </c>
      <c r="C61" s="89">
        <f t="shared" si="19"/>
        <v>16.785841946132795</v>
      </c>
      <c r="D61" s="89">
        <f t="shared" si="19"/>
        <v>17.518507966863762</v>
      </c>
      <c r="E61" s="89">
        <f t="shared" si="20"/>
        <v>18.284707839340292</v>
      </c>
      <c r="F61" s="89">
        <f t="shared" si="20"/>
        <v>19.085854773062927</v>
      </c>
      <c r="G61" s="89">
        <f t="shared" si="20"/>
        <v>19.92341349012881</v>
      </c>
      <c r="H61" s="89">
        <f t="shared" si="20"/>
        <v>20.798901759999996</v>
      </c>
      <c r="I61" s="89">
        <f t="shared" si="20"/>
        <v>21.71389196901062</v>
      </c>
      <c r="J61" s="89">
        <f t="shared" si="20"/>
        <v>22.670012725141262</v>
      </c>
      <c r="K61" s="89">
        <f t="shared" si="20"/>
        <v>23.668950498592753</v>
      </c>
      <c r="L61" s="89">
        <f t="shared" si="20"/>
        <v>24.712451298695584</v>
      </c>
      <c r="M61" s="89">
        <f t="shared" si="20"/>
        <v>25.802322387695312</v>
      </c>
      <c r="N61" s="89">
        <f t="shared" si="20"/>
        <v>26.940434031958308</v>
      </c>
      <c r="O61" s="89">
        <f t="shared" si="20"/>
        <v>28.12872129114591</v>
      </c>
      <c r="P61" s="89">
        <f t="shared" si="20"/>
        <v>29.369185845909914</v>
      </c>
      <c r="Q61" s="89">
        <f t="shared" si="20"/>
        <v>30.66389786466512</v>
      </c>
      <c r="R61" s="89">
        <f t="shared" si="20"/>
        <v>32.01499791000001</v>
      </c>
    </row>
    <row r="62" spans="1:18" ht="12.75">
      <c r="A62" s="28">
        <f t="shared" si="21"/>
        <v>10</v>
      </c>
      <c r="B62" s="89">
        <f t="shared" si="22"/>
        <v>15.937424601000018</v>
      </c>
      <c r="C62" s="89">
        <f t="shared" si="19"/>
        <v>20.303718238052713</v>
      </c>
      <c r="D62" s="89">
        <f t="shared" si="19"/>
        <v>21.321469241561964</v>
      </c>
      <c r="E62" s="89">
        <f t="shared" si="20"/>
        <v>22.393108172028146</v>
      </c>
      <c r="F62" s="89">
        <f t="shared" si="20"/>
        <v>23.521308632214254</v>
      </c>
      <c r="G62" s="89">
        <f t="shared" si="20"/>
        <v>24.708862053253284</v>
      </c>
      <c r="H62" s="89">
        <f t="shared" si="20"/>
        <v>25.958682111999995</v>
      </c>
      <c r="I62" s="89">
        <f t="shared" si="20"/>
        <v>27.27380928250285</v>
      </c>
      <c r="J62" s="89">
        <f t="shared" si="20"/>
        <v>28.65741552467234</v>
      </c>
      <c r="K62" s="89">
        <f t="shared" si="20"/>
        <v>30.112809113269083</v>
      </c>
      <c r="L62" s="89">
        <f t="shared" si="20"/>
        <v>31.643439610382526</v>
      </c>
      <c r="M62" s="89">
        <f t="shared" si="20"/>
        <v>33.25290298461914</v>
      </c>
      <c r="N62" s="89">
        <f t="shared" si="20"/>
        <v>34.944946880267466</v>
      </c>
      <c r="O62" s="89">
        <f t="shared" si="20"/>
        <v>36.72347603975531</v>
      </c>
      <c r="P62" s="89">
        <f t="shared" si="20"/>
        <v>38.59255788276469</v>
      </c>
      <c r="Q62" s="89">
        <f t="shared" si="20"/>
        <v>40.556428245418005</v>
      </c>
      <c r="R62" s="89">
        <f t="shared" si="20"/>
        <v>42.61949728300002</v>
      </c>
    </row>
    <row r="63" spans="1:18" ht="12.75">
      <c r="A63" s="28">
        <f t="shared" si="21"/>
        <v>11</v>
      </c>
      <c r="B63" s="89">
        <f t="shared" si="22"/>
        <v>18.531167061100025</v>
      </c>
      <c r="C63" s="89">
        <f t="shared" si="19"/>
        <v>24.349275973760616</v>
      </c>
      <c r="D63" s="89">
        <f t="shared" si="19"/>
        <v>25.732904320211873</v>
      </c>
      <c r="E63" s="89">
        <f t="shared" si="20"/>
        <v>27.19993656127293</v>
      </c>
      <c r="F63" s="89">
        <f t="shared" si="20"/>
        <v>28.755144186012817</v>
      </c>
      <c r="G63" s="89">
        <f t="shared" si="20"/>
        <v>30.403545843371408</v>
      </c>
      <c r="H63" s="89">
        <f t="shared" si="20"/>
        <v>32.15041853439999</v>
      </c>
      <c r="I63" s="89">
        <f t="shared" si="20"/>
        <v>34.001309231828444</v>
      </c>
      <c r="J63" s="89">
        <f t="shared" si="20"/>
        <v>35.96204694010025</v>
      </c>
      <c r="K63" s="89">
        <f t="shared" si="20"/>
        <v>38.03875520932097</v>
      </c>
      <c r="L63" s="89">
        <f t="shared" si="20"/>
        <v>40.23786511687433</v>
      </c>
      <c r="M63" s="89">
        <f t="shared" si="20"/>
        <v>42.566128730773926</v>
      </c>
      <c r="N63" s="89">
        <f t="shared" si="20"/>
        <v>45.030633069137004</v>
      </c>
      <c r="O63" s="89">
        <f t="shared" si="20"/>
        <v>47.638814570489245</v>
      </c>
      <c r="P63" s="89">
        <f t="shared" si="20"/>
        <v>50.398474089938816</v>
      </c>
      <c r="Q63" s="89">
        <f t="shared" si="20"/>
        <v>53.31779243658924</v>
      </c>
      <c r="R63" s="89">
        <f t="shared" si="20"/>
        <v>56.40534646790003</v>
      </c>
    </row>
    <row r="64" spans="1:18" ht="12.75">
      <c r="A64" s="28">
        <f t="shared" si="21"/>
        <v>12</v>
      </c>
      <c r="B64" s="89">
        <f t="shared" si="22"/>
        <v>21.384283767210025</v>
      </c>
      <c r="C64" s="89">
        <f t="shared" si="19"/>
        <v>29.001667369824702</v>
      </c>
      <c r="D64" s="89">
        <f t="shared" si="19"/>
        <v>30.85016901144577</v>
      </c>
      <c r="E64" s="89">
        <f t="shared" si="20"/>
        <v>32.82392577668932</v>
      </c>
      <c r="F64" s="89">
        <f t="shared" si="20"/>
        <v>34.93107013949512</v>
      </c>
      <c r="G64" s="89">
        <f t="shared" si="20"/>
        <v>37.18021955361198</v>
      </c>
      <c r="H64" s="89">
        <f t="shared" si="20"/>
        <v>39.58050224127999</v>
      </c>
      <c r="I64" s="89">
        <f t="shared" si="20"/>
        <v>42.14158417051242</v>
      </c>
      <c r="J64" s="89">
        <f t="shared" si="20"/>
        <v>44.873697266922306</v>
      </c>
      <c r="K64" s="89">
        <f t="shared" si="20"/>
        <v>47.78766890746479</v>
      </c>
      <c r="L64" s="89">
        <f t="shared" si="20"/>
        <v>50.894952744924176</v>
      </c>
      <c r="M64" s="89">
        <f t="shared" si="20"/>
        <v>54.20766091346741</v>
      </c>
      <c r="N64" s="89">
        <f t="shared" si="20"/>
        <v>57.73859766711263</v>
      </c>
      <c r="O64" s="89">
        <f t="shared" si="20"/>
        <v>61.50129450452134</v>
      </c>
      <c r="P64" s="89">
        <f t="shared" si="20"/>
        <v>65.51004683512167</v>
      </c>
      <c r="Q64" s="89">
        <f t="shared" si="20"/>
        <v>69.77995224320011</v>
      </c>
      <c r="R64" s="89">
        <f t="shared" si="20"/>
        <v>74.32695040827005</v>
      </c>
    </row>
    <row r="65" spans="1:18" ht="12.75">
      <c r="A65" s="28">
        <f t="shared" si="21"/>
        <v>13</v>
      </c>
      <c r="B65" s="89">
        <f t="shared" si="22"/>
        <v>24.522712143931027</v>
      </c>
      <c r="C65" s="89">
        <f t="shared" si="19"/>
        <v>34.351917475298414</v>
      </c>
      <c r="D65" s="89">
        <f t="shared" si="19"/>
        <v>36.786196053277095</v>
      </c>
      <c r="E65" s="89">
        <f t="shared" si="20"/>
        <v>39.4039931587265</v>
      </c>
      <c r="F65" s="89">
        <f t="shared" si="20"/>
        <v>42.21866276460424</v>
      </c>
      <c r="G65" s="89">
        <f t="shared" si="20"/>
        <v>45.24446126879825</v>
      </c>
      <c r="H65" s="89">
        <f t="shared" si="20"/>
        <v>48.49660268953599</v>
      </c>
      <c r="I65" s="89">
        <f t="shared" si="20"/>
        <v>51.99131684632002</v>
      </c>
      <c r="J65" s="89">
        <f t="shared" si="20"/>
        <v>55.74591066564521</v>
      </c>
      <c r="K65" s="89">
        <f t="shared" si="20"/>
        <v>59.77883275618169</v>
      </c>
      <c r="L65" s="89">
        <f t="shared" si="20"/>
        <v>64.10974140370597</v>
      </c>
      <c r="M65" s="89">
        <f t="shared" si="20"/>
        <v>68.75957614183426</v>
      </c>
      <c r="N65" s="89">
        <f t="shared" si="20"/>
        <v>73.75063306056191</v>
      </c>
      <c r="O65" s="89">
        <f t="shared" si="20"/>
        <v>79.1066440207421</v>
      </c>
      <c r="P65" s="89">
        <f t="shared" si="20"/>
        <v>84.85285994895574</v>
      </c>
      <c r="Q65" s="89">
        <f t="shared" si="20"/>
        <v>91.01613839372816</v>
      </c>
      <c r="R65" s="89">
        <f t="shared" si="20"/>
        <v>97.62503553075106</v>
      </c>
    </row>
    <row r="66" spans="1:18" ht="12.75">
      <c r="A66" s="28">
        <f t="shared" si="21"/>
        <v>14</v>
      </c>
      <c r="B66" s="89">
        <f t="shared" si="22"/>
        <v>27.97498335832414</v>
      </c>
      <c r="C66" s="89">
        <f t="shared" si="19"/>
        <v>40.50470509659317</v>
      </c>
      <c r="D66" s="89">
        <f t="shared" si="19"/>
        <v>43.671987421801425</v>
      </c>
      <c r="E66" s="89">
        <f aca="true" t="shared" si="23" ref="E66:K66">((1+E$51)^$A66-1)/E$51</f>
        <v>47.10267199571001</v>
      </c>
      <c r="F66" s="89">
        <f t="shared" si="23"/>
        <v>50.818022062233</v>
      </c>
      <c r="G66" s="89">
        <f t="shared" si="23"/>
        <v>54.84090890986991</v>
      </c>
      <c r="H66" s="89">
        <f t="shared" si="23"/>
        <v>59.19592322744318</v>
      </c>
      <c r="I66" s="89">
        <f t="shared" si="23"/>
        <v>63.90949338404723</v>
      </c>
      <c r="J66" s="89">
        <f t="shared" si="23"/>
        <v>69.01001101208715</v>
      </c>
      <c r="K66" s="89">
        <f t="shared" si="23"/>
        <v>74.52796429010347</v>
      </c>
      <c r="L66" s="89">
        <f aca="true" t="shared" si="24" ref="G66:R87">((1+L$51)^$A66-1)/L$51</f>
        <v>80.4960793405954</v>
      </c>
      <c r="M66" s="89">
        <f t="shared" si="24"/>
        <v>86.94947017729282</v>
      </c>
      <c r="N66" s="89">
        <f t="shared" si="24"/>
        <v>93.925797656308</v>
      </c>
      <c r="O66" s="89">
        <f t="shared" si="24"/>
        <v>101.46543790634246</v>
      </c>
      <c r="P66" s="89">
        <f t="shared" si="24"/>
        <v>109.61166073466333</v>
      </c>
      <c r="Q66" s="89">
        <f t="shared" si="24"/>
        <v>118.41081852790931</v>
      </c>
      <c r="R66" s="89">
        <f t="shared" si="24"/>
        <v>127.9125461899764</v>
      </c>
    </row>
    <row r="67" spans="1:18" ht="12.75">
      <c r="A67" s="28">
        <f t="shared" si="21"/>
        <v>15</v>
      </c>
      <c r="B67" s="89">
        <f t="shared" si="22"/>
        <v>31.772481694156554</v>
      </c>
      <c r="C67" s="89">
        <f t="shared" si="19"/>
        <v>47.580410861082136</v>
      </c>
      <c r="D67" s="89">
        <f t="shared" si="19"/>
        <v>51.65950540928965</v>
      </c>
      <c r="E67" s="89">
        <f aca="true" t="shared" si="25" ref="E67:F92">((1+E$51)^$A67-1)/E$51</f>
        <v>56.1101262349807</v>
      </c>
      <c r="F67" s="89">
        <f t="shared" si="25"/>
        <v>60.96526603343494</v>
      </c>
      <c r="G67" s="89">
        <f t="shared" si="24"/>
        <v>66.2606816027452</v>
      </c>
      <c r="H67" s="89">
        <f t="shared" si="24"/>
        <v>72.03510787293182</v>
      </c>
      <c r="I67" s="89">
        <f t="shared" si="24"/>
        <v>78.33048699469714</v>
      </c>
      <c r="J67" s="89">
        <f t="shared" si="24"/>
        <v>85.19221343474634</v>
      </c>
      <c r="K67" s="89">
        <f t="shared" si="24"/>
        <v>92.66939607682728</v>
      </c>
      <c r="L67" s="89">
        <f t="shared" si="24"/>
        <v>100.81513838233832</v>
      </c>
      <c r="M67" s="89">
        <f t="shared" si="24"/>
        <v>109.68683772161603</v>
      </c>
      <c r="N67" s="89">
        <f t="shared" si="24"/>
        <v>119.34650504694811</v>
      </c>
      <c r="O67" s="89">
        <f t="shared" si="24"/>
        <v>129.86110614105493</v>
      </c>
      <c r="P67" s="89">
        <f t="shared" si="24"/>
        <v>141.3029257403691</v>
      </c>
      <c r="Q67" s="89">
        <f t="shared" si="24"/>
        <v>153.74995590100303</v>
      </c>
      <c r="R67" s="89">
        <f t="shared" si="24"/>
        <v>167.28631004696933</v>
      </c>
    </row>
    <row r="68" spans="1:18" ht="12.75">
      <c r="A68" s="28">
        <f t="shared" si="21"/>
        <v>16</v>
      </c>
      <c r="B68" s="89">
        <f t="shared" si="22"/>
        <v>35.94972986357221</v>
      </c>
      <c r="C68" s="89">
        <f t="shared" si="19"/>
        <v>55.71747249024444</v>
      </c>
      <c r="D68" s="89">
        <f t="shared" si="19"/>
        <v>60.925026274775995</v>
      </c>
      <c r="E68" s="89">
        <f t="shared" si="25"/>
        <v>66.64884769492741</v>
      </c>
      <c r="F68" s="89">
        <f t="shared" si="25"/>
        <v>72.93901391945322</v>
      </c>
      <c r="G68" s="89">
        <f t="shared" si="24"/>
        <v>79.85021110726679</v>
      </c>
      <c r="H68" s="89">
        <f t="shared" si="24"/>
        <v>87.44212944751817</v>
      </c>
      <c r="I68" s="89">
        <f t="shared" si="24"/>
        <v>95.77988926358354</v>
      </c>
      <c r="J68" s="89">
        <f t="shared" si="24"/>
        <v>104.93450039039051</v>
      </c>
      <c r="K68" s="89">
        <f t="shared" si="24"/>
        <v>114.98335717449757</v>
      </c>
      <c r="L68" s="89">
        <f t="shared" si="24"/>
        <v>126.0107715940995</v>
      </c>
      <c r="M68" s="89">
        <f t="shared" si="24"/>
        <v>138.10854715202004</v>
      </c>
      <c r="N68" s="89">
        <f t="shared" si="24"/>
        <v>151.37659635915463</v>
      </c>
      <c r="O68" s="89">
        <f t="shared" si="24"/>
        <v>165.92360479913975</v>
      </c>
      <c r="P68" s="89">
        <f t="shared" si="24"/>
        <v>181.86774494767243</v>
      </c>
      <c r="Q68" s="89">
        <f t="shared" si="24"/>
        <v>199.33744311229393</v>
      </c>
      <c r="R68" s="89">
        <f t="shared" si="24"/>
        <v>218.4722030610601</v>
      </c>
    </row>
    <row r="69" spans="1:18" ht="12.75">
      <c r="A69" s="28">
        <f t="shared" si="21"/>
        <v>17</v>
      </c>
      <c r="B69" s="89">
        <f t="shared" si="22"/>
        <v>40.54470284992943</v>
      </c>
      <c r="C69" s="89">
        <f t="shared" si="19"/>
        <v>65.07509336378111</v>
      </c>
      <c r="D69" s="89">
        <f t="shared" si="19"/>
        <v>71.67303047874015</v>
      </c>
      <c r="E69" s="89">
        <f t="shared" si="25"/>
        <v>78.97915180306506</v>
      </c>
      <c r="F69" s="89">
        <f t="shared" si="25"/>
        <v>87.0680364249548</v>
      </c>
      <c r="G69" s="89">
        <f t="shared" si="24"/>
        <v>96.02175121764748</v>
      </c>
      <c r="H69" s="89">
        <f t="shared" si="24"/>
        <v>105.9305553370218</v>
      </c>
      <c r="I69" s="89">
        <f t="shared" si="24"/>
        <v>116.89366600893608</v>
      </c>
      <c r="J69" s="89">
        <f t="shared" si="24"/>
        <v>129.0200904762764</v>
      </c>
      <c r="K69" s="89">
        <f t="shared" si="24"/>
        <v>142.429529324632</v>
      </c>
      <c r="L69" s="89">
        <f t="shared" si="24"/>
        <v>157.25335677668335</v>
      </c>
      <c r="M69" s="89">
        <f t="shared" si="24"/>
        <v>173.63568394002505</v>
      </c>
      <c r="N69" s="89">
        <f t="shared" si="24"/>
        <v>191.73451141253483</v>
      </c>
      <c r="O69" s="89">
        <f t="shared" si="24"/>
        <v>211.7229780949075</v>
      </c>
      <c r="P69" s="89">
        <f t="shared" si="24"/>
        <v>233.7907135330207</v>
      </c>
      <c r="Q69" s="89">
        <f t="shared" si="24"/>
        <v>258.1453016148592</v>
      </c>
      <c r="R69" s="89">
        <f t="shared" si="24"/>
        <v>285.01386397937813</v>
      </c>
    </row>
    <row r="70" spans="1:18" ht="12.75">
      <c r="A70" s="28">
        <f t="shared" si="21"/>
        <v>18</v>
      </c>
      <c r="B70" s="89">
        <f t="shared" si="22"/>
        <v>45.599173134922374</v>
      </c>
      <c r="C70" s="89">
        <f t="shared" si="19"/>
        <v>75.83635736834826</v>
      </c>
      <c r="D70" s="89">
        <f t="shared" si="19"/>
        <v>84.14071535533857</v>
      </c>
      <c r="E70" s="89">
        <f t="shared" si="25"/>
        <v>93.40560760958613</v>
      </c>
      <c r="F70" s="89">
        <f t="shared" si="25"/>
        <v>103.74028298144667</v>
      </c>
      <c r="G70" s="89">
        <f t="shared" si="24"/>
        <v>115.26588394900048</v>
      </c>
      <c r="H70" s="89">
        <f t="shared" si="24"/>
        <v>128.11666640442616</v>
      </c>
      <c r="I70" s="89">
        <f t="shared" si="24"/>
        <v>142.44133587081265</v>
      </c>
      <c r="J70" s="89">
        <f t="shared" si="24"/>
        <v>158.4045103810572</v>
      </c>
      <c r="K70" s="89">
        <f t="shared" si="24"/>
        <v>176.18832106929733</v>
      </c>
      <c r="L70" s="89">
        <f t="shared" si="24"/>
        <v>195.9941624030874</v>
      </c>
      <c r="M70" s="89">
        <f t="shared" si="24"/>
        <v>218.0446049250313</v>
      </c>
      <c r="N70" s="89">
        <f t="shared" si="24"/>
        <v>242.58548437979388</v>
      </c>
      <c r="O70" s="89">
        <f t="shared" si="24"/>
        <v>269.8881821805325</v>
      </c>
      <c r="P70" s="89">
        <f t="shared" si="24"/>
        <v>300.25211332226655</v>
      </c>
      <c r="Q70" s="89">
        <f t="shared" si="24"/>
        <v>334.0074390831683</v>
      </c>
      <c r="R70" s="89">
        <f t="shared" si="24"/>
        <v>371.51802317319164</v>
      </c>
    </row>
    <row r="71" spans="1:18" ht="12.75">
      <c r="A71" s="28">
        <f t="shared" si="21"/>
        <v>19</v>
      </c>
      <c r="B71" s="89">
        <f t="shared" si="22"/>
        <v>51.15909044841463</v>
      </c>
      <c r="C71" s="89">
        <f t="shared" si="19"/>
        <v>88.21181097360049</v>
      </c>
      <c r="D71" s="89">
        <f t="shared" si="19"/>
        <v>98.60322981219274</v>
      </c>
      <c r="E71" s="89">
        <f t="shared" si="25"/>
        <v>110.28456090321576</v>
      </c>
      <c r="F71" s="89">
        <f t="shared" si="25"/>
        <v>123.41353391810705</v>
      </c>
      <c r="G71" s="89">
        <f t="shared" si="24"/>
        <v>138.16640189931059</v>
      </c>
      <c r="H71" s="89">
        <f t="shared" si="24"/>
        <v>154.7399996853114</v>
      </c>
      <c r="I71" s="89">
        <f t="shared" si="24"/>
        <v>173.35401640368332</v>
      </c>
      <c r="J71" s="89">
        <f t="shared" si="24"/>
        <v>194.2535026648898</v>
      </c>
      <c r="K71" s="89">
        <f t="shared" si="24"/>
        <v>217.71163491523575</v>
      </c>
      <c r="L71" s="89">
        <f t="shared" si="24"/>
        <v>244.03276137982837</v>
      </c>
      <c r="M71" s="89">
        <f t="shared" si="24"/>
        <v>273.55575615628914</v>
      </c>
      <c r="N71" s="89">
        <f t="shared" si="24"/>
        <v>306.6577103185403</v>
      </c>
      <c r="O71" s="89">
        <f t="shared" si="24"/>
        <v>343.7579913692763</v>
      </c>
      <c r="P71" s="89">
        <f t="shared" si="24"/>
        <v>385.3227050525012</v>
      </c>
      <c r="Q71" s="89">
        <f t="shared" si="24"/>
        <v>431.86959641728714</v>
      </c>
      <c r="R71" s="89">
        <f t="shared" si="24"/>
        <v>483.9734301251492</v>
      </c>
    </row>
    <row r="72" spans="1:18" ht="12.75">
      <c r="A72" s="28">
        <f t="shared" si="21"/>
        <v>20</v>
      </c>
      <c r="B72" s="89">
        <f t="shared" si="22"/>
        <v>57.27499949325609</v>
      </c>
      <c r="C72" s="89">
        <f t="shared" si="19"/>
        <v>102.44358261964055</v>
      </c>
      <c r="D72" s="89">
        <f t="shared" si="19"/>
        <v>115.37974658214355</v>
      </c>
      <c r="E72" s="89">
        <f t="shared" si="25"/>
        <v>130.0329362567624</v>
      </c>
      <c r="F72" s="89">
        <f t="shared" si="25"/>
        <v>146.6279700233663</v>
      </c>
      <c r="G72" s="89">
        <f t="shared" si="24"/>
        <v>165.41801826017957</v>
      </c>
      <c r="H72" s="89">
        <f t="shared" si="24"/>
        <v>186.68799962237367</v>
      </c>
      <c r="I72" s="89">
        <f t="shared" si="24"/>
        <v>210.7583598484568</v>
      </c>
      <c r="J72" s="89">
        <f t="shared" si="24"/>
        <v>237.9892732511655</v>
      </c>
      <c r="K72" s="89">
        <f t="shared" si="24"/>
        <v>268.78531094574</v>
      </c>
      <c r="L72" s="89">
        <f t="shared" si="24"/>
        <v>303.60062411098716</v>
      </c>
      <c r="M72" s="89">
        <f t="shared" si="24"/>
        <v>342.9446951953614</v>
      </c>
      <c r="N72" s="89">
        <f t="shared" si="24"/>
        <v>387.38871500136077</v>
      </c>
      <c r="O72" s="89">
        <f t="shared" si="24"/>
        <v>437.57264903898084</v>
      </c>
      <c r="P72" s="89">
        <f t="shared" si="24"/>
        <v>494.21306246720144</v>
      </c>
      <c r="Q72" s="89">
        <f t="shared" si="24"/>
        <v>558.1117793783005</v>
      </c>
      <c r="R72" s="89">
        <f t="shared" si="24"/>
        <v>630.1654591626939</v>
      </c>
    </row>
    <row r="73" spans="1:18" ht="12.75">
      <c r="A73" s="28">
        <f t="shared" si="21"/>
        <v>21</v>
      </c>
      <c r="B73" s="89">
        <f t="shared" si="22"/>
        <v>64.00249944258171</v>
      </c>
      <c r="C73" s="89">
        <f t="shared" si="19"/>
        <v>118.81012001258664</v>
      </c>
      <c r="D73" s="89">
        <f t="shared" si="19"/>
        <v>134.84050603528655</v>
      </c>
      <c r="E73" s="89">
        <f t="shared" si="25"/>
        <v>153.138535420412</v>
      </c>
      <c r="F73" s="89">
        <f t="shared" si="25"/>
        <v>174.0210046275722</v>
      </c>
      <c r="G73" s="89">
        <f t="shared" si="24"/>
        <v>197.84744172961368</v>
      </c>
      <c r="H73" s="89">
        <f t="shared" si="24"/>
        <v>225.0255995468484</v>
      </c>
      <c r="I73" s="89">
        <f t="shared" si="24"/>
        <v>256.0176154166327</v>
      </c>
      <c r="J73" s="89">
        <f t="shared" si="24"/>
        <v>291.3469133664219</v>
      </c>
      <c r="K73" s="89">
        <f t="shared" si="24"/>
        <v>331.6059324632601</v>
      </c>
      <c r="L73" s="89">
        <f t="shared" si="24"/>
        <v>377.46477389762407</v>
      </c>
      <c r="M73" s="89">
        <f t="shared" si="24"/>
        <v>429.6808689942018</v>
      </c>
      <c r="N73" s="89">
        <f t="shared" si="24"/>
        <v>489.1097809017146</v>
      </c>
      <c r="O73" s="89">
        <f t="shared" si="24"/>
        <v>556.7172642795057</v>
      </c>
      <c r="P73" s="89">
        <f t="shared" si="24"/>
        <v>633.5927199580178</v>
      </c>
      <c r="Q73" s="89">
        <f t="shared" si="24"/>
        <v>720.9641953980076</v>
      </c>
      <c r="R73" s="89">
        <f t="shared" si="24"/>
        <v>820.2150969115021</v>
      </c>
    </row>
    <row r="74" spans="1:18" ht="12.75">
      <c r="A74" s="28">
        <f t="shared" si="21"/>
        <v>22</v>
      </c>
      <c r="B74" s="89">
        <f t="shared" si="22"/>
        <v>71.40274938683989</v>
      </c>
      <c r="C74" s="89">
        <f t="shared" si="19"/>
        <v>137.63163801447462</v>
      </c>
      <c r="D74" s="89">
        <f t="shared" si="19"/>
        <v>157.4149870009324</v>
      </c>
      <c r="E74" s="89">
        <f t="shared" si="25"/>
        <v>180.17208644188204</v>
      </c>
      <c r="F74" s="89">
        <f t="shared" si="25"/>
        <v>206.3447854605352</v>
      </c>
      <c r="G74" s="89">
        <f t="shared" si="24"/>
        <v>236.43845565824026</v>
      </c>
      <c r="H74" s="89">
        <f t="shared" si="24"/>
        <v>271.03071945621804</v>
      </c>
      <c r="I74" s="89">
        <f t="shared" si="24"/>
        <v>310.7813146541256</v>
      </c>
      <c r="J74" s="89">
        <f t="shared" si="24"/>
        <v>356.44323430703474</v>
      </c>
      <c r="K74" s="89">
        <f t="shared" si="24"/>
        <v>408.87529692980996</v>
      </c>
      <c r="L74" s="89">
        <f t="shared" si="24"/>
        <v>469.0563196330539</v>
      </c>
      <c r="M74" s="89">
        <f t="shared" si="24"/>
        <v>538.1010862427522</v>
      </c>
      <c r="N74" s="89">
        <f t="shared" si="24"/>
        <v>617.2783239361604</v>
      </c>
      <c r="O74" s="89">
        <f t="shared" si="24"/>
        <v>708.0309256349723</v>
      </c>
      <c r="P74" s="89">
        <f t="shared" si="24"/>
        <v>811.9986815462629</v>
      </c>
      <c r="Q74" s="89">
        <f t="shared" si="24"/>
        <v>931.04381206343</v>
      </c>
      <c r="R74" s="89">
        <f t="shared" si="24"/>
        <v>1067.2796259849529</v>
      </c>
    </row>
    <row r="75" spans="1:18" ht="12.75">
      <c r="A75" s="28">
        <f t="shared" si="21"/>
        <v>23</v>
      </c>
      <c r="B75" s="89">
        <f t="shared" si="22"/>
        <v>79.54302432552389</v>
      </c>
      <c r="C75" s="89">
        <f t="shared" si="19"/>
        <v>159.2763837166458</v>
      </c>
      <c r="D75" s="89">
        <f t="shared" si="19"/>
        <v>183.60138492108155</v>
      </c>
      <c r="E75" s="89">
        <f t="shared" si="25"/>
        <v>211.80134113700197</v>
      </c>
      <c r="F75" s="89">
        <f t="shared" si="25"/>
        <v>244.48684684343155</v>
      </c>
      <c r="G75" s="89">
        <f t="shared" si="24"/>
        <v>282.36176223330597</v>
      </c>
      <c r="H75" s="89">
        <f t="shared" si="24"/>
        <v>326.2368633474617</v>
      </c>
      <c r="I75" s="89">
        <f t="shared" si="24"/>
        <v>377.0453907314919</v>
      </c>
      <c r="J75" s="89">
        <f t="shared" si="24"/>
        <v>435.86074585458243</v>
      </c>
      <c r="K75" s="89">
        <f t="shared" si="24"/>
        <v>503.91661522366627</v>
      </c>
      <c r="L75" s="89">
        <f t="shared" si="24"/>
        <v>582.6298363449869</v>
      </c>
      <c r="M75" s="89">
        <f t="shared" si="24"/>
        <v>673.6263578034402</v>
      </c>
      <c r="N75" s="89">
        <f t="shared" si="24"/>
        <v>778.7706881595623</v>
      </c>
      <c r="O75" s="89">
        <f t="shared" si="24"/>
        <v>900.1992755564147</v>
      </c>
      <c r="P75" s="89">
        <f t="shared" si="24"/>
        <v>1040.3583123792166</v>
      </c>
      <c r="Q75" s="89">
        <f t="shared" si="24"/>
        <v>1202.0465175618247</v>
      </c>
      <c r="R75" s="89">
        <f t="shared" si="24"/>
        <v>1388.4635137804387</v>
      </c>
    </row>
    <row r="76" spans="1:18" ht="12.75">
      <c r="A76" s="28">
        <f t="shared" si="21"/>
        <v>24</v>
      </c>
      <c r="B76" s="89">
        <f t="shared" si="22"/>
        <v>88.49732675807626</v>
      </c>
      <c r="C76" s="89">
        <f t="shared" si="19"/>
        <v>184.16784127414263</v>
      </c>
      <c r="D76" s="89">
        <f t="shared" si="19"/>
        <v>213.9776065084546</v>
      </c>
      <c r="E76" s="89">
        <f t="shared" si="25"/>
        <v>248.80756913029225</v>
      </c>
      <c r="F76" s="89">
        <f t="shared" si="25"/>
        <v>289.4944792752492</v>
      </c>
      <c r="G76" s="89">
        <f t="shared" si="24"/>
        <v>337.0104970576341</v>
      </c>
      <c r="H76" s="89">
        <f t="shared" si="24"/>
        <v>392.48423601695396</v>
      </c>
      <c r="I76" s="89">
        <f t="shared" si="24"/>
        <v>457.2249227851052</v>
      </c>
      <c r="J76" s="89">
        <f t="shared" si="24"/>
        <v>532.7501099425905</v>
      </c>
      <c r="K76" s="89">
        <f t="shared" si="24"/>
        <v>620.8174367251095</v>
      </c>
      <c r="L76" s="89">
        <f t="shared" si="24"/>
        <v>723.4609970677836</v>
      </c>
      <c r="M76" s="89">
        <f t="shared" si="24"/>
        <v>843.0329472543003</v>
      </c>
      <c r="N76" s="89">
        <f t="shared" si="24"/>
        <v>982.2510670810485</v>
      </c>
      <c r="O76" s="89">
        <f t="shared" si="24"/>
        <v>1144.2530799566468</v>
      </c>
      <c r="P76" s="89">
        <f t="shared" si="24"/>
        <v>1332.6586398453971</v>
      </c>
      <c r="Q76" s="89">
        <f t="shared" si="24"/>
        <v>1551.6400076547538</v>
      </c>
      <c r="R76" s="89">
        <f t="shared" si="24"/>
        <v>1806.0025679145701</v>
      </c>
    </row>
    <row r="77" spans="1:18" ht="12.75">
      <c r="A77" s="28">
        <f t="shared" si="21"/>
        <v>25</v>
      </c>
      <c r="B77" s="89">
        <f t="shared" si="22"/>
        <v>98.3470594338839</v>
      </c>
      <c r="C77" s="89">
        <f t="shared" si="19"/>
        <v>212.793017465264</v>
      </c>
      <c r="D77" s="89">
        <f t="shared" si="19"/>
        <v>249.2140235498073</v>
      </c>
      <c r="E77" s="89">
        <f t="shared" si="25"/>
        <v>292.10485588244194</v>
      </c>
      <c r="F77" s="89">
        <f t="shared" si="25"/>
        <v>342.60348554479407</v>
      </c>
      <c r="G77" s="89">
        <f t="shared" si="24"/>
        <v>402.0424914985846</v>
      </c>
      <c r="H77" s="89">
        <f t="shared" si="24"/>
        <v>471.98108322034483</v>
      </c>
      <c r="I77" s="89">
        <f t="shared" si="24"/>
        <v>554.2421565699773</v>
      </c>
      <c r="J77" s="89">
        <f t="shared" si="24"/>
        <v>650.9551341299604</v>
      </c>
      <c r="K77" s="89">
        <f t="shared" si="24"/>
        <v>764.6054471718846</v>
      </c>
      <c r="L77" s="89">
        <f t="shared" si="24"/>
        <v>898.0916363640517</v>
      </c>
      <c r="M77" s="89">
        <f t="shared" si="24"/>
        <v>1054.7911840678755</v>
      </c>
      <c r="N77" s="89">
        <f t="shared" si="24"/>
        <v>1238.6363445221211</v>
      </c>
      <c r="O77" s="89">
        <f t="shared" si="24"/>
        <v>1454.201411544941</v>
      </c>
      <c r="P77" s="89">
        <f t="shared" si="24"/>
        <v>1706.8030590021083</v>
      </c>
      <c r="Q77" s="89">
        <f t="shared" si="24"/>
        <v>2002.6156098746326</v>
      </c>
      <c r="R77" s="89">
        <f t="shared" si="24"/>
        <v>2348.8033382889416</v>
      </c>
    </row>
    <row r="78" spans="1:18" ht="12.75">
      <c r="A78" s="28">
        <f t="shared" si="21"/>
        <v>26</v>
      </c>
      <c r="B78" s="89">
        <f t="shared" si="22"/>
        <v>109.1817653772723</v>
      </c>
      <c r="C78" s="89">
        <f t="shared" si="19"/>
        <v>245.71197008505362</v>
      </c>
      <c r="D78" s="89">
        <f t="shared" si="19"/>
        <v>290.08826731777646</v>
      </c>
      <c r="E78" s="89">
        <f t="shared" si="25"/>
        <v>342.76268138245706</v>
      </c>
      <c r="F78" s="89">
        <f t="shared" si="25"/>
        <v>405.27211294285695</v>
      </c>
      <c r="G78" s="89">
        <f t="shared" si="24"/>
        <v>479.43056488331564</v>
      </c>
      <c r="H78" s="89">
        <f t="shared" si="24"/>
        <v>567.3772998644138</v>
      </c>
      <c r="I78" s="89">
        <f t="shared" si="24"/>
        <v>671.6330094496725</v>
      </c>
      <c r="J78" s="89">
        <f t="shared" si="24"/>
        <v>795.1652636385517</v>
      </c>
      <c r="K78" s="89">
        <f t="shared" si="24"/>
        <v>941.464700021418</v>
      </c>
      <c r="L78" s="89">
        <f t="shared" si="24"/>
        <v>1114.6336290914242</v>
      </c>
      <c r="M78" s="89">
        <f t="shared" si="24"/>
        <v>1319.4889800848443</v>
      </c>
      <c r="N78" s="89">
        <f t="shared" si="24"/>
        <v>1561.6817940978724</v>
      </c>
      <c r="O78" s="89">
        <f t="shared" si="24"/>
        <v>1847.8357926620756</v>
      </c>
      <c r="P78" s="89">
        <f t="shared" si="24"/>
        <v>2185.707915522699</v>
      </c>
      <c r="Q78" s="89">
        <f t="shared" si="24"/>
        <v>2584.374136738276</v>
      </c>
      <c r="R78" s="89">
        <f t="shared" si="24"/>
        <v>3054.444339775624</v>
      </c>
    </row>
    <row r="79" spans="1:18" ht="12.75">
      <c r="A79" s="28">
        <f t="shared" si="21"/>
        <v>27</v>
      </c>
      <c r="B79" s="89">
        <f t="shared" si="22"/>
        <v>121.09994191499955</v>
      </c>
      <c r="C79" s="89">
        <f t="shared" si="19"/>
        <v>283.56876559781165</v>
      </c>
      <c r="D79" s="89">
        <f t="shared" si="19"/>
        <v>337.5023900886207</v>
      </c>
      <c r="E79" s="89">
        <f t="shared" si="25"/>
        <v>402.0323372174748</v>
      </c>
      <c r="F79" s="89">
        <f t="shared" si="25"/>
        <v>479.22109327257124</v>
      </c>
      <c r="G79" s="89">
        <f t="shared" si="24"/>
        <v>571.5223722111456</v>
      </c>
      <c r="H79" s="89">
        <f t="shared" si="24"/>
        <v>681.8527598372965</v>
      </c>
      <c r="I79" s="89">
        <f t="shared" si="24"/>
        <v>813.6759414341036</v>
      </c>
      <c r="J79" s="89">
        <f t="shared" si="24"/>
        <v>971.1016216390328</v>
      </c>
      <c r="K79" s="89">
        <f t="shared" si="24"/>
        <v>1159.001581026344</v>
      </c>
      <c r="L79" s="89">
        <f t="shared" si="24"/>
        <v>1383.145700073366</v>
      </c>
      <c r="M79" s="89">
        <f t="shared" si="24"/>
        <v>1650.3612251060554</v>
      </c>
      <c r="N79" s="89">
        <f t="shared" si="24"/>
        <v>1968.7190605633195</v>
      </c>
      <c r="O79" s="89">
        <f t="shared" si="24"/>
        <v>2347.7514566808354</v>
      </c>
      <c r="P79" s="89">
        <f t="shared" si="24"/>
        <v>2798.706131869055</v>
      </c>
      <c r="Q79" s="89">
        <f t="shared" si="24"/>
        <v>3334.8426363923763</v>
      </c>
      <c r="R79" s="89">
        <f t="shared" si="24"/>
        <v>3971.777641708312</v>
      </c>
    </row>
    <row r="80" spans="1:18" ht="12.75">
      <c r="A80" s="28">
        <f t="shared" si="21"/>
        <v>28</v>
      </c>
      <c r="B80" s="89">
        <f t="shared" si="22"/>
        <v>134.2099361064995</v>
      </c>
      <c r="C80" s="89">
        <f t="shared" si="19"/>
        <v>327.10408043748333</v>
      </c>
      <c r="D80" s="89">
        <f t="shared" si="19"/>
        <v>392.5027725028</v>
      </c>
      <c r="E80" s="89">
        <f t="shared" si="25"/>
        <v>471.37783454444536</v>
      </c>
      <c r="F80" s="89">
        <f t="shared" si="25"/>
        <v>566.4808900616339</v>
      </c>
      <c r="G80" s="89">
        <f t="shared" si="24"/>
        <v>681.1116229312632</v>
      </c>
      <c r="H80" s="89">
        <f t="shared" si="24"/>
        <v>819.2233118047558</v>
      </c>
      <c r="I80" s="89">
        <f t="shared" si="24"/>
        <v>985.5478891352653</v>
      </c>
      <c r="J80" s="89">
        <f t="shared" si="24"/>
        <v>1185.7439783996201</v>
      </c>
      <c r="K80" s="89">
        <f t="shared" si="24"/>
        <v>1426.5719446624032</v>
      </c>
      <c r="L80" s="89">
        <f t="shared" si="24"/>
        <v>1716.100668090974</v>
      </c>
      <c r="M80" s="89">
        <f t="shared" si="24"/>
        <v>2063.951531382569</v>
      </c>
      <c r="N80" s="89">
        <f t="shared" si="24"/>
        <v>2481.5860163097827</v>
      </c>
      <c r="O80" s="89">
        <f t="shared" si="24"/>
        <v>2982.6443499846614</v>
      </c>
      <c r="P80" s="89">
        <f t="shared" si="24"/>
        <v>3583.3438487923895</v>
      </c>
      <c r="Q80" s="89">
        <f t="shared" si="24"/>
        <v>4302.947000946165</v>
      </c>
      <c r="R80" s="89">
        <f t="shared" si="24"/>
        <v>5164.310934220805</v>
      </c>
    </row>
    <row r="81" spans="1:18" ht="12.75">
      <c r="A81" s="28">
        <f t="shared" si="21"/>
        <v>29</v>
      </c>
      <c r="B81" s="89">
        <f t="shared" si="22"/>
        <v>148.63092971714946</v>
      </c>
      <c r="C81" s="89">
        <f t="shared" si="19"/>
        <v>377.1696925031058</v>
      </c>
      <c r="D81" s="89">
        <f t="shared" si="19"/>
        <v>456.30321610324796</v>
      </c>
      <c r="E81" s="89">
        <f t="shared" si="25"/>
        <v>552.512066417001</v>
      </c>
      <c r="F81" s="89">
        <f t="shared" si="25"/>
        <v>669.447450272728</v>
      </c>
      <c r="G81" s="89">
        <f t="shared" si="24"/>
        <v>811.5228312882031</v>
      </c>
      <c r="H81" s="89">
        <f t="shared" si="24"/>
        <v>984.0679741657069</v>
      </c>
      <c r="I81" s="89">
        <f t="shared" si="24"/>
        <v>1193.512945853671</v>
      </c>
      <c r="J81" s="89">
        <f t="shared" si="24"/>
        <v>1447.6076536475364</v>
      </c>
      <c r="K81" s="89">
        <f t="shared" si="24"/>
        <v>1755.6834919347561</v>
      </c>
      <c r="L81" s="89">
        <f t="shared" si="24"/>
        <v>2128.9648284328077</v>
      </c>
      <c r="M81" s="89">
        <f t="shared" si="24"/>
        <v>2580.9394142282113</v>
      </c>
      <c r="N81" s="89">
        <f t="shared" si="24"/>
        <v>3127.798380550326</v>
      </c>
      <c r="O81" s="89">
        <f t="shared" si="24"/>
        <v>3788.9583244805194</v>
      </c>
      <c r="P81" s="89">
        <f t="shared" si="24"/>
        <v>4587.680126454259</v>
      </c>
      <c r="Q81" s="89">
        <f t="shared" si="24"/>
        <v>5551.801631220554</v>
      </c>
      <c r="R81" s="89">
        <f t="shared" si="24"/>
        <v>6714.604214487048</v>
      </c>
    </row>
    <row r="82" spans="1:18" ht="12.75">
      <c r="A82" s="28">
        <f t="shared" si="21"/>
        <v>30</v>
      </c>
      <c r="B82" s="89">
        <f t="shared" si="22"/>
        <v>164.49402268886445</v>
      </c>
      <c r="C82" s="89">
        <f t="shared" si="19"/>
        <v>434.7451463785717</v>
      </c>
      <c r="D82" s="89">
        <f t="shared" si="19"/>
        <v>530.3117306797676</v>
      </c>
      <c r="E82" s="89">
        <f t="shared" si="25"/>
        <v>647.4391177078912</v>
      </c>
      <c r="F82" s="89">
        <f t="shared" si="25"/>
        <v>790.947991321819</v>
      </c>
      <c r="G82" s="89">
        <f t="shared" si="24"/>
        <v>966.7121692329617</v>
      </c>
      <c r="H82" s="89">
        <f t="shared" si="24"/>
        <v>1181.8815689988483</v>
      </c>
      <c r="I82" s="89">
        <f t="shared" si="24"/>
        <v>1445.150664482942</v>
      </c>
      <c r="J82" s="89">
        <f t="shared" si="24"/>
        <v>1767.0813374499942</v>
      </c>
      <c r="K82" s="89">
        <f t="shared" si="24"/>
        <v>2160.4906950797495</v>
      </c>
      <c r="L82" s="89">
        <f t="shared" si="24"/>
        <v>2640.916387256682</v>
      </c>
      <c r="M82" s="89">
        <f t="shared" si="24"/>
        <v>3227.1742677852644</v>
      </c>
      <c r="N82" s="89">
        <f t="shared" si="24"/>
        <v>3942.0259594934105</v>
      </c>
      <c r="O82" s="89">
        <f t="shared" si="24"/>
        <v>4812.97707209026</v>
      </c>
      <c r="P82" s="89">
        <f t="shared" si="24"/>
        <v>5873.230561861451</v>
      </c>
      <c r="Q82" s="89">
        <f t="shared" si="24"/>
        <v>7162.824104274514</v>
      </c>
      <c r="R82" s="89">
        <f t="shared" si="24"/>
        <v>8729.985478833161</v>
      </c>
    </row>
    <row r="83" spans="1:18" ht="12.75">
      <c r="A83" s="28">
        <f t="shared" si="21"/>
        <v>31</v>
      </c>
      <c r="B83" s="89">
        <f t="shared" si="22"/>
        <v>181.9434249577509</v>
      </c>
      <c r="C83" s="89">
        <f t="shared" si="19"/>
        <v>500.95691833535733</v>
      </c>
      <c r="D83" s="89">
        <f t="shared" si="19"/>
        <v>616.1616075885304</v>
      </c>
      <c r="E83" s="89">
        <f t="shared" si="25"/>
        <v>758.5037677182328</v>
      </c>
      <c r="F83" s="89">
        <f t="shared" si="25"/>
        <v>934.3186297597465</v>
      </c>
      <c r="G83" s="89">
        <f t="shared" si="24"/>
        <v>1151.3874813872246</v>
      </c>
      <c r="H83" s="89">
        <f t="shared" si="24"/>
        <v>1419.2578827986179</v>
      </c>
      <c r="I83" s="89">
        <f t="shared" si="24"/>
        <v>1749.6323040243597</v>
      </c>
      <c r="J83" s="89">
        <f t="shared" si="24"/>
        <v>2156.8392316889936</v>
      </c>
      <c r="K83" s="89">
        <f t="shared" si="24"/>
        <v>2658.4035549480923</v>
      </c>
      <c r="L83" s="89">
        <f t="shared" si="24"/>
        <v>3275.7363201982857</v>
      </c>
      <c r="M83" s="89">
        <f t="shared" si="24"/>
        <v>4034.9678347315803</v>
      </c>
      <c r="N83" s="89">
        <f t="shared" si="24"/>
        <v>4967.952708961698</v>
      </c>
      <c r="O83" s="89">
        <f t="shared" si="24"/>
        <v>6113.480881554631</v>
      </c>
      <c r="P83" s="89">
        <f t="shared" si="24"/>
        <v>7518.735119182659</v>
      </c>
      <c r="Q83" s="89">
        <f t="shared" si="24"/>
        <v>9241.043094514125</v>
      </c>
      <c r="R83" s="89">
        <f t="shared" si="24"/>
        <v>11349.981122483112</v>
      </c>
    </row>
    <row r="84" spans="1:18" ht="12.75">
      <c r="A84" s="28">
        <f t="shared" si="21"/>
        <v>32</v>
      </c>
      <c r="B84" s="89">
        <f t="shared" si="22"/>
        <v>201.13776745352598</v>
      </c>
      <c r="C84" s="89">
        <f t="shared" si="19"/>
        <v>577.1004560856608</v>
      </c>
      <c r="D84" s="89">
        <f t="shared" si="19"/>
        <v>715.7474648026953</v>
      </c>
      <c r="E84" s="89">
        <f t="shared" si="25"/>
        <v>888.4494082303321</v>
      </c>
      <c r="F84" s="89">
        <f t="shared" si="25"/>
        <v>1103.4959831165006</v>
      </c>
      <c r="G84" s="89">
        <f t="shared" si="24"/>
        <v>1371.1511028507973</v>
      </c>
      <c r="H84" s="89">
        <f t="shared" si="24"/>
        <v>1704.1094593583412</v>
      </c>
      <c r="I84" s="89">
        <f t="shared" si="24"/>
        <v>2118.0550878694753</v>
      </c>
      <c r="J84" s="89">
        <f t="shared" si="24"/>
        <v>2632.343862660571</v>
      </c>
      <c r="K84" s="89">
        <f t="shared" si="24"/>
        <v>3270.836372586154</v>
      </c>
      <c r="L84" s="89">
        <f t="shared" si="24"/>
        <v>4062.913037045874</v>
      </c>
      <c r="M84" s="89">
        <f t="shared" si="24"/>
        <v>5044.709793414476</v>
      </c>
      <c r="N84" s="89">
        <f t="shared" si="24"/>
        <v>6260.62041329174</v>
      </c>
      <c r="O84" s="89">
        <f t="shared" si="24"/>
        <v>7765.120719574381</v>
      </c>
      <c r="P84" s="89">
        <f t="shared" si="24"/>
        <v>9624.980952553802</v>
      </c>
      <c r="Q84" s="89">
        <f t="shared" si="24"/>
        <v>11921.94559192322</v>
      </c>
      <c r="R84" s="89">
        <f t="shared" si="24"/>
        <v>14755.975459228046</v>
      </c>
    </row>
    <row r="85" spans="1:18" ht="12.75">
      <c r="A85" s="28">
        <f t="shared" si="21"/>
        <v>33</v>
      </c>
      <c r="B85" s="89">
        <f t="shared" si="22"/>
        <v>222.2515441988786</v>
      </c>
      <c r="C85" s="89">
        <f t="shared" si="19"/>
        <v>664.6655244985099</v>
      </c>
      <c r="D85" s="89">
        <f t="shared" si="19"/>
        <v>831.2670591711263</v>
      </c>
      <c r="E85" s="89">
        <f t="shared" si="25"/>
        <v>1040.4858076294886</v>
      </c>
      <c r="F85" s="89">
        <f t="shared" si="25"/>
        <v>1303.1252600774708</v>
      </c>
      <c r="G85" s="89">
        <f t="shared" si="24"/>
        <v>1632.6698123924486</v>
      </c>
      <c r="H85" s="89">
        <f t="shared" si="24"/>
        <v>2045.9313512300093</v>
      </c>
      <c r="I85" s="89">
        <f t="shared" si="24"/>
        <v>2563.846656322065</v>
      </c>
      <c r="J85" s="89">
        <f t="shared" si="24"/>
        <v>3212.459512445897</v>
      </c>
      <c r="K85" s="89">
        <f t="shared" si="24"/>
        <v>4024.128738280969</v>
      </c>
      <c r="L85" s="89">
        <f t="shared" si="24"/>
        <v>5039.012165936883</v>
      </c>
      <c r="M85" s="89">
        <f t="shared" si="24"/>
        <v>6306.887241768095</v>
      </c>
      <c r="N85" s="89">
        <f t="shared" si="24"/>
        <v>7889.381720747592</v>
      </c>
      <c r="O85" s="89">
        <f t="shared" si="24"/>
        <v>9862.703313859463</v>
      </c>
      <c r="P85" s="89">
        <f t="shared" si="24"/>
        <v>12320.975619268867</v>
      </c>
      <c r="Q85" s="89">
        <f t="shared" si="24"/>
        <v>15380.309813580956</v>
      </c>
      <c r="R85" s="89">
        <f t="shared" si="24"/>
        <v>19183.76809699646</v>
      </c>
    </row>
    <row r="86" spans="1:18" ht="12.75">
      <c r="A86" s="28">
        <f t="shared" si="21"/>
        <v>34</v>
      </c>
      <c r="B86" s="89">
        <f t="shared" si="22"/>
        <v>245.47669861876648</v>
      </c>
      <c r="C86" s="89">
        <f t="shared" si="19"/>
        <v>765.3653531732863</v>
      </c>
      <c r="D86" s="89">
        <f t="shared" si="19"/>
        <v>965.2697886385066</v>
      </c>
      <c r="E86" s="89">
        <f t="shared" si="25"/>
        <v>1218.3683949265014</v>
      </c>
      <c r="F86" s="89">
        <f t="shared" si="25"/>
        <v>1538.6878068914152</v>
      </c>
      <c r="G86" s="89">
        <f t="shared" si="24"/>
        <v>1943.877076747014</v>
      </c>
      <c r="H86" s="89">
        <f t="shared" si="24"/>
        <v>2456.117621476011</v>
      </c>
      <c r="I86" s="89">
        <f t="shared" si="24"/>
        <v>3103.2544541496986</v>
      </c>
      <c r="J86" s="89">
        <f t="shared" si="24"/>
        <v>3920.200605183994</v>
      </c>
      <c r="K86" s="89">
        <f t="shared" si="24"/>
        <v>4950.678348085592</v>
      </c>
      <c r="L86" s="89">
        <f t="shared" si="24"/>
        <v>6249.375085761736</v>
      </c>
      <c r="M86" s="89">
        <f t="shared" si="24"/>
        <v>7884.6090522101185</v>
      </c>
      <c r="N86" s="89">
        <f t="shared" si="24"/>
        <v>9941.620968141966</v>
      </c>
      <c r="O86" s="89">
        <f t="shared" si="24"/>
        <v>12526.633208601517</v>
      </c>
      <c r="P86" s="89">
        <f t="shared" si="24"/>
        <v>15771.848792664148</v>
      </c>
      <c r="Q86" s="89">
        <f t="shared" si="24"/>
        <v>19841.599659519434</v>
      </c>
      <c r="R86" s="89">
        <f t="shared" si="24"/>
        <v>24939.8985260954</v>
      </c>
    </row>
    <row r="87" spans="1:18" ht="12.75">
      <c r="A87" s="28">
        <f t="shared" si="21"/>
        <v>35</v>
      </c>
      <c r="B87" s="89">
        <f t="shared" si="22"/>
        <v>271.02436848064315</v>
      </c>
      <c r="C87" s="89">
        <f t="shared" si="19"/>
        <v>881.170156149279</v>
      </c>
      <c r="D87" s="89">
        <f t="shared" si="19"/>
        <v>1120.7129548206676</v>
      </c>
      <c r="E87" s="89">
        <f t="shared" si="25"/>
        <v>1426.4910220640065</v>
      </c>
      <c r="F87" s="89">
        <f t="shared" si="25"/>
        <v>1816.65161213187</v>
      </c>
      <c r="G87" s="89">
        <f t="shared" si="24"/>
        <v>2314.2137213289466</v>
      </c>
      <c r="H87" s="89">
        <f t="shared" si="24"/>
        <v>2948.341145771213</v>
      </c>
      <c r="I87" s="89">
        <f t="shared" si="24"/>
        <v>3755.9378895211353</v>
      </c>
      <c r="J87" s="89">
        <f t="shared" si="24"/>
        <v>4783.644738324473</v>
      </c>
      <c r="K87" s="89">
        <f t="shared" si="24"/>
        <v>6090.334368145278</v>
      </c>
      <c r="L87" s="89">
        <f t="shared" si="24"/>
        <v>7750.225106344552</v>
      </c>
      <c r="M87" s="89">
        <f t="shared" si="24"/>
        <v>9856.761315262647</v>
      </c>
      <c r="N87" s="89">
        <f t="shared" si="24"/>
        <v>12527.442419858879</v>
      </c>
      <c r="O87" s="89">
        <f aca="true" t="shared" si="26" ref="G87:R92">((1+O$51)^$A87-1)/O$51</f>
        <v>15909.824174923926</v>
      </c>
      <c r="P87" s="89">
        <f t="shared" si="26"/>
        <v>20188.966454610116</v>
      </c>
      <c r="Q87" s="89">
        <f t="shared" si="26"/>
        <v>25596.66356078007</v>
      </c>
      <c r="R87" s="89">
        <f t="shared" si="26"/>
        <v>32422.868083924022</v>
      </c>
    </row>
    <row r="88" spans="1:18" ht="12.75">
      <c r="A88" s="28">
        <f t="shared" si="21"/>
        <v>36</v>
      </c>
      <c r="B88" s="89">
        <f t="shared" si="22"/>
        <v>299.12680532870746</v>
      </c>
      <c r="C88" s="89">
        <f t="shared" si="19"/>
        <v>1014.345679571671</v>
      </c>
      <c r="D88" s="89">
        <f t="shared" si="19"/>
        <v>1301.0270275919745</v>
      </c>
      <c r="E88" s="89">
        <f t="shared" si="25"/>
        <v>1669.9944958148874</v>
      </c>
      <c r="F88" s="89">
        <f t="shared" si="25"/>
        <v>2144.6489023156064</v>
      </c>
      <c r="G88" s="89">
        <f t="shared" si="26"/>
        <v>2754.9143283814465</v>
      </c>
      <c r="H88" s="89">
        <f t="shared" si="26"/>
        <v>3539.009374925456</v>
      </c>
      <c r="I88" s="89">
        <f t="shared" si="26"/>
        <v>4545.684846320573</v>
      </c>
      <c r="J88" s="89">
        <f t="shared" si="26"/>
        <v>5837.046580755857</v>
      </c>
      <c r="K88" s="89">
        <f t="shared" si="26"/>
        <v>7492.111272818692</v>
      </c>
      <c r="L88" s="89">
        <f t="shared" si="26"/>
        <v>9611.279131867244</v>
      </c>
      <c r="M88" s="89">
        <f t="shared" si="26"/>
        <v>12321.95164407831</v>
      </c>
      <c r="N88" s="89">
        <f t="shared" si="26"/>
        <v>15785.577449022188</v>
      </c>
      <c r="O88" s="89">
        <f t="shared" si="26"/>
        <v>20206.476702153388</v>
      </c>
      <c r="P88" s="89">
        <f t="shared" si="26"/>
        <v>25842.877061900945</v>
      </c>
      <c r="Q88" s="89">
        <f t="shared" si="26"/>
        <v>33020.69599340629</v>
      </c>
      <c r="R88" s="89">
        <f t="shared" si="26"/>
        <v>42150.72850910123</v>
      </c>
    </row>
    <row r="89" spans="1:18" ht="12.75">
      <c r="A89" s="28">
        <f t="shared" si="21"/>
        <v>37</v>
      </c>
      <c r="B89" s="89">
        <f t="shared" si="22"/>
        <v>330.0394858615782</v>
      </c>
      <c r="C89" s="89">
        <f t="shared" si="19"/>
        <v>1167.4975315074216</v>
      </c>
      <c r="D89" s="89">
        <f t="shared" si="19"/>
        <v>1510.1913520066903</v>
      </c>
      <c r="E89" s="89">
        <f t="shared" si="25"/>
        <v>1954.8935601034182</v>
      </c>
      <c r="F89" s="89">
        <f t="shared" si="25"/>
        <v>2531.6857047324156</v>
      </c>
      <c r="G89" s="89">
        <f t="shared" si="26"/>
        <v>3279.3480507739214</v>
      </c>
      <c r="H89" s="89">
        <f t="shared" si="26"/>
        <v>4247.811249910547</v>
      </c>
      <c r="I89" s="89">
        <f t="shared" si="26"/>
        <v>5501.2786640478935</v>
      </c>
      <c r="J89" s="89">
        <f t="shared" si="26"/>
        <v>7122.196828522145</v>
      </c>
      <c r="K89" s="89">
        <f t="shared" si="26"/>
        <v>9216.29686556699</v>
      </c>
      <c r="L89" s="89">
        <f t="shared" si="26"/>
        <v>11918.986123515382</v>
      </c>
      <c r="M89" s="89">
        <f t="shared" si="26"/>
        <v>15403.439555097888</v>
      </c>
      <c r="N89" s="89">
        <f t="shared" si="26"/>
        <v>19890.827585767955</v>
      </c>
      <c r="O89" s="89">
        <f t="shared" si="26"/>
        <v>25663.225411734802</v>
      </c>
      <c r="P89" s="89">
        <f t="shared" si="26"/>
        <v>33079.882639233205</v>
      </c>
      <c r="Q89" s="89">
        <f t="shared" si="26"/>
        <v>42597.697831494115</v>
      </c>
      <c r="R89" s="89">
        <f t="shared" si="26"/>
        <v>54796.9470618316</v>
      </c>
    </row>
    <row r="90" spans="1:18" ht="12.75">
      <c r="A90" s="28">
        <f t="shared" si="21"/>
        <v>38</v>
      </c>
      <c r="B90" s="89">
        <f t="shared" si="22"/>
        <v>364.04343444773616</v>
      </c>
      <c r="C90" s="89">
        <f t="shared" si="19"/>
        <v>1343.6221612335348</v>
      </c>
      <c r="D90" s="89">
        <f t="shared" si="19"/>
        <v>1752.821968327761</v>
      </c>
      <c r="E90" s="89">
        <f t="shared" si="25"/>
        <v>2288.2254653209993</v>
      </c>
      <c r="F90" s="89">
        <f t="shared" si="25"/>
        <v>2988.3891315842507</v>
      </c>
      <c r="G90" s="89">
        <f t="shared" si="26"/>
        <v>3903.424180420966</v>
      </c>
      <c r="H90" s="89">
        <f t="shared" si="26"/>
        <v>5098.373499892657</v>
      </c>
      <c r="I90" s="89">
        <f t="shared" si="26"/>
        <v>6657.547183497951</v>
      </c>
      <c r="J90" s="89">
        <f t="shared" si="26"/>
        <v>8690.080130797016</v>
      </c>
      <c r="K90" s="89">
        <f t="shared" si="26"/>
        <v>11337.045144647398</v>
      </c>
      <c r="L90" s="89">
        <f t="shared" si="26"/>
        <v>14780.542793159077</v>
      </c>
      <c r="M90" s="89">
        <f t="shared" si="26"/>
        <v>19255.299443872358</v>
      </c>
      <c r="N90" s="89">
        <f t="shared" si="26"/>
        <v>25063.442758067624</v>
      </c>
      <c r="O90" s="89">
        <f t="shared" si="26"/>
        <v>32593.296272903197</v>
      </c>
      <c r="P90" s="89">
        <f t="shared" si="26"/>
        <v>42343.2497782185</v>
      </c>
      <c r="Q90" s="89">
        <f t="shared" si="26"/>
        <v>54952.030202627415</v>
      </c>
      <c r="R90" s="89">
        <f t="shared" si="26"/>
        <v>71237.03118038108</v>
      </c>
    </row>
    <row r="91" spans="1:18" ht="12.75">
      <c r="A91" s="28">
        <f t="shared" si="21"/>
        <v>39</v>
      </c>
      <c r="B91" s="89">
        <f t="shared" si="22"/>
        <v>401.4477778925098</v>
      </c>
      <c r="C91" s="89">
        <f t="shared" si="19"/>
        <v>1546.1654854185645</v>
      </c>
      <c r="D91" s="89">
        <f t="shared" si="19"/>
        <v>2034.2734832602023</v>
      </c>
      <c r="E91" s="89">
        <f t="shared" si="25"/>
        <v>2678.223794425569</v>
      </c>
      <c r="F91" s="89">
        <f t="shared" si="25"/>
        <v>3527.2991752694156</v>
      </c>
      <c r="G91" s="89">
        <f t="shared" si="26"/>
        <v>4646.074774700949</v>
      </c>
      <c r="H91" s="89">
        <f t="shared" si="26"/>
        <v>6119.0481998711875</v>
      </c>
      <c r="I91" s="89">
        <f t="shared" si="26"/>
        <v>8056.632092032521</v>
      </c>
      <c r="J91" s="89">
        <f t="shared" si="26"/>
        <v>10602.89775957236</v>
      </c>
      <c r="K91" s="89">
        <f t="shared" si="26"/>
        <v>13945.5655279163</v>
      </c>
      <c r="L91" s="89">
        <f t="shared" si="26"/>
        <v>18328.873063517258</v>
      </c>
      <c r="M91" s="89">
        <f t="shared" si="26"/>
        <v>24070.12430484045</v>
      </c>
      <c r="N91" s="89">
        <f t="shared" si="26"/>
        <v>31580.937875165208</v>
      </c>
      <c r="O91" s="89">
        <f t="shared" si="26"/>
        <v>41394.48626658706</v>
      </c>
      <c r="P91" s="89">
        <f t="shared" si="26"/>
        <v>54200.359716119696</v>
      </c>
      <c r="Q91" s="89">
        <f t="shared" si="26"/>
        <v>70889.11896138937</v>
      </c>
      <c r="R91" s="89">
        <f t="shared" si="26"/>
        <v>92609.14053449543</v>
      </c>
    </row>
    <row r="92" spans="1:18" ht="12.75">
      <c r="A92" s="28">
        <f>A91+1</f>
        <v>40</v>
      </c>
      <c r="B92" s="89">
        <f t="shared" si="22"/>
        <v>442.5925556817607</v>
      </c>
      <c r="C92" s="89">
        <f t="shared" si="19"/>
        <v>1779.0903082313491</v>
      </c>
      <c r="D92" s="89">
        <f t="shared" si="19"/>
        <v>2360.7572405818346</v>
      </c>
      <c r="E92" s="89">
        <f t="shared" si="25"/>
        <v>3134.5218394779154</v>
      </c>
      <c r="F92" s="89">
        <f t="shared" si="25"/>
        <v>4163.21302681791</v>
      </c>
      <c r="G92" s="89">
        <f t="shared" si="26"/>
        <v>5529.82898189413</v>
      </c>
      <c r="H92" s="89">
        <f t="shared" si="26"/>
        <v>7343.857839845425</v>
      </c>
      <c r="I92" s="89">
        <f t="shared" si="26"/>
        <v>9749.52483135935</v>
      </c>
      <c r="J92" s="89">
        <f t="shared" si="26"/>
        <v>12936.535266678276</v>
      </c>
      <c r="K92" s="89">
        <f t="shared" si="26"/>
        <v>17154.04559933705</v>
      </c>
      <c r="L92" s="89">
        <f t="shared" si="26"/>
        <v>22728.802598761395</v>
      </c>
      <c r="M92" s="89">
        <f t="shared" si="26"/>
        <v>30088.65538105056</v>
      </c>
      <c r="N92" s="89">
        <f t="shared" si="26"/>
        <v>39792.98172270816</v>
      </c>
      <c r="O92" s="89">
        <f t="shared" si="26"/>
        <v>52571.99755856557</v>
      </c>
      <c r="P92" s="89">
        <f t="shared" si="26"/>
        <v>69377.46043663319</v>
      </c>
      <c r="Q92" s="89">
        <f t="shared" si="26"/>
        <v>91447.96346019229</v>
      </c>
      <c r="R92" s="89">
        <f t="shared" si="26"/>
        <v>120392.88269484404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6"/>
  <sheetViews>
    <sheetView zoomScale="75" zoomScaleNormal="75" workbookViewId="0" topLeftCell="A1">
      <selection activeCell="C72" sqref="C72"/>
    </sheetView>
  </sheetViews>
  <sheetFormatPr defaultColWidth="9.140625" defaultRowHeight="12.75"/>
  <cols>
    <col min="1" max="1" width="4.28125" style="0" customWidth="1"/>
    <col min="2" max="2" width="10.00390625" style="0" customWidth="1"/>
    <col min="3" max="3" width="9.7109375" style="0" customWidth="1"/>
    <col min="4" max="4" width="9.00390625" style="0" customWidth="1"/>
    <col min="5" max="5" width="9.28125" style="0" customWidth="1"/>
    <col min="6" max="7" width="9.421875" style="0" customWidth="1"/>
    <col min="8" max="8" width="9.7109375" style="0" customWidth="1"/>
    <col min="9" max="9" width="9.28125" style="0" customWidth="1"/>
    <col min="10" max="10" width="8.421875" style="0" customWidth="1"/>
    <col min="11" max="11" width="9.28125" style="0" customWidth="1"/>
    <col min="13" max="13" width="8.8515625" style="0" customWidth="1"/>
    <col min="14" max="15" width="9.00390625" style="0" customWidth="1"/>
    <col min="16" max="16" width="10.28125" style="0" customWidth="1"/>
    <col min="17" max="17" width="9.421875" style="0" customWidth="1"/>
    <col min="18" max="18" width="9.57421875" style="0" customWidth="1"/>
  </cols>
  <sheetData>
    <row r="1" ht="12.75">
      <c r="A1" s="90" t="s">
        <v>79</v>
      </c>
    </row>
    <row r="2" ht="15">
      <c r="C2" s="59" t="s">
        <v>78</v>
      </c>
    </row>
    <row r="3" spans="1:11" ht="15">
      <c r="A3" s="72" t="s">
        <v>76</v>
      </c>
      <c r="B3" s="72" t="s">
        <v>6</v>
      </c>
      <c r="C3" s="88" t="s">
        <v>82</v>
      </c>
      <c r="D3" s="72"/>
      <c r="E3" s="72"/>
      <c r="F3" s="72"/>
      <c r="G3" s="72"/>
      <c r="H3" s="72"/>
      <c r="I3" s="72"/>
      <c r="J3" s="72"/>
      <c r="K3" s="72"/>
    </row>
    <row r="4" spans="1:18" ht="12.75">
      <c r="A4" s="84" t="s">
        <v>77</v>
      </c>
      <c r="B4" s="85">
        <v>0.1</v>
      </c>
      <c r="C4" s="86">
        <v>0.15</v>
      </c>
      <c r="D4" s="86">
        <v>0.16</v>
      </c>
      <c r="E4" s="86">
        <v>0.17</v>
      </c>
      <c r="F4" s="86">
        <v>0.18</v>
      </c>
      <c r="G4" s="86">
        <v>0.19</v>
      </c>
      <c r="H4" s="86">
        <v>0.2</v>
      </c>
      <c r="I4" s="86">
        <v>0.21</v>
      </c>
      <c r="J4" s="86">
        <v>0.22</v>
      </c>
      <c r="K4" s="86">
        <v>0.23</v>
      </c>
      <c r="L4" s="86">
        <v>0.24</v>
      </c>
      <c r="M4" s="86">
        <v>0.25</v>
      </c>
      <c r="N4" s="86">
        <v>0.26</v>
      </c>
      <c r="O4" s="86">
        <v>0.27</v>
      </c>
      <c r="P4" s="86">
        <v>0.28</v>
      </c>
      <c r="Q4" s="86">
        <v>0.29</v>
      </c>
      <c r="R4" s="86">
        <v>0.3</v>
      </c>
    </row>
    <row r="5" spans="1:18" ht="12.75">
      <c r="A5" s="28">
        <v>0</v>
      </c>
      <c r="B5" s="28">
        <f>1/(1+$B$4)^$A5</f>
        <v>1</v>
      </c>
      <c r="C5" s="28">
        <f>1/(1+$C$4)^$A5</f>
        <v>1</v>
      </c>
      <c r="D5" s="28">
        <f>1/(1+$D$4)^$A5</f>
        <v>1</v>
      </c>
      <c r="E5" s="28">
        <f aca="true" t="shared" si="0" ref="E5:E45">1/(1+$E$4)^$A5</f>
        <v>1</v>
      </c>
      <c r="F5" s="28">
        <f aca="true" t="shared" si="1" ref="F5:F45">1/(1+$F$4)^$A5</f>
        <v>1</v>
      </c>
      <c r="G5" s="28">
        <f aca="true" t="shared" si="2" ref="G5:G45">1/(1+$G$4)^$A5</f>
        <v>1</v>
      </c>
      <c r="H5" s="28">
        <f aca="true" t="shared" si="3" ref="H5:H45">1/(1+$H$4)^$A5</f>
        <v>1</v>
      </c>
      <c r="I5" s="28">
        <f aca="true" t="shared" si="4" ref="I5:I45">1/(1+$I$4)^$A5</f>
        <v>1</v>
      </c>
      <c r="J5" s="28">
        <f aca="true" t="shared" si="5" ref="J5:J45">1/(1+$J$4)^$A5</f>
        <v>1</v>
      </c>
      <c r="K5" s="28">
        <f aca="true" t="shared" si="6" ref="K5:K45">1/(1+$K$4)^$A5</f>
        <v>1</v>
      </c>
      <c r="L5" s="28">
        <f aca="true" t="shared" si="7" ref="L5:L45">1/(1+$L$4)^$A5</f>
        <v>1</v>
      </c>
      <c r="M5" s="28">
        <f aca="true" t="shared" si="8" ref="M5:M45">1/(1+$M$4)^$A5</f>
        <v>1</v>
      </c>
      <c r="N5" s="28">
        <f aca="true" t="shared" si="9" ref="N5:N45">1/(1+$N$4)^$A5</f>
        <v>1</v>
      </c>
      <c r="O5" s="28">
        <f aca="true" t="shared" si="10" ref="O5:O45">1/(1+$O$4)^$A5</f>
        <v>1</v>
      </c>
      <c r="P5" s="28">
        <f aca="true" t="shared" si="11" ref="P5:P45">1/(1+$P$4)^$A5</f>
        <v>1</v>
      </c>
      <c r="Q5" s="28">
        <f aca="true" t="shared" si="12" ref="Q5:Q45">1/(1+$Q$4)^$A5</f>
        <v>1</v>
      </c>
      <c r="R5" s="28">
        <f aca="true" t="shared" si="13" ref="R5:R45">1/(1+$R$4)^$A5</f>
        <v>1</v>
      </c>
    </row>
    <row r="6" spans="1:18" ht="12.75">
      <c r="A6" s="28">
        <f>A5+1</f>
        <v>1</v>
      </c>
      <c r="B6" s="82">
        <f>1/(1+$B$4)^$A6</f>
        <v>0.9090909090909091</v>
      </c>
      <c r="C6" s="82">
        <f aca="true" t="shared" si="14" ref="C6:C45">1/(1+$C$4)^$A6</f>
        <v>0.8695652173913044</v>
      </c>
      <c r="D6" s="82">
        <f aca="true" t="shared" si="15" ref="D6:D45">1/(1+$D$4)^$A6</f>
        <v>0.8620689655172414</v>
      </c>
      <c r="E6" s="82">
        <f t="shared" si="0"/>
        <v>0.8547008547008548</v>
      </c>
      <c r="F6" s="82">
        <f t="shared" si="1"/>
        <v>0.8474576271186441</v>
      </c>
      <c r="G6" s="82">
        <f t="shared" si="2"/>
        <v>0.8403361344537815</v>
      </c>
      <c r="H6" s="82">
        <f t="shared" si="3"/>
        <v>0.8333333333333334</v>
      </c>
      <c r="I6" s="82">
        <f t="shared" si="4"/>
        <v>0.8264462809917356</v>
      </c>
      <c r="J6" s="82">
        <f t="shared" si="5"/>
        <v>0.819672131147541</v>
      </c>
      <c r="K6" s="82">
        <f t="shared" si="6"/>
        <v>0.8130081300813008</v>
      </c>
      <c r="L6" s="83">
        <f t="shared" si="7"/>
        <v>0.8064516129032259</v>
      </c>
      <c r="M6" s="83">
        <f t="shared" si="8"/>
        <v>0.8</v>
      </c>
      <c r="N6" s="83">
        <f t="shared" si="9"/>
        <v>0.7936507936507936</v>
      </c>
      <c r="O6" s="83">
        <f t="shared" si="10"/>
        <v>0.7874015748031495</v>
      </c>
      <c r="P6" s="83">
        <f t="shared" si="11"/>
        <v>0.78125</v>
      </c>
      <c r="Q6" s="83">
        <f t="shared" si="12"/>
        <v>0.7751937984496123</v>
      </c>
      <c r="R6" s="83">
        <f t="shared" si="13"/>
        <v>0.7692307692307692</v>
      </c>
    </row>
    <row r="7" spans="1:18" ht="12.75">
      <c r="A7" s="28">
        <f aca="true" t="shared" si="16" ref="A7:A45">A6+1</f>
        <v>2</v>
      </c>
      <c r="B7" s="82">
        <f>1/(1+$B$4)^$A7</f>
        <v>0.8264462809917354</v>
      </c>
      <c r="C7" s="82">
        <f t="shared" si="14"/>
        <v>0.7561436672967865</v>
      </c>
      <c r="D7" s="82">
        <f t="shared" si="15"/>
        <v>0.7431629013079668</v>
      </c>
      <c r="E7" s="82">
        <f t="shared" si="0"/>
        <v>0.7305135510263716</v>
      </c>
      <c r="F7" s="82">
        <f t="shared" si="1"/>
        <v>0.7181844297615628</v>
      </c>
      <c r="G7" s="82">
        <f t="shared" si="2"/>
        <v>0.706164818868724</v>
      </c>
      <c r="H7" s="82">
        <f t="shared" si="3"/>
        <v>0.6944444444444444</v>
      </c>
      <c r="I7" s="82">
        <f t="shared" si="4"/>
        <v>0.6830134553650707</v>
      </c>
      <c r="J7" s="82">
        <f t="shared" si="5"/>
        <v>0.6718624025799517</v>
      </c>
      <c r="K7" s="82">
        <f t="shared" si="6"/>
        <v>0.6609822195782934</v>
      </c>
      <c r="L7" s="83">
        <f t="shared" si="7"/>
        <v>0.6503642039542143</v>
      </c>
      <c r="M7" s="83">
        <f t="shared" si="8"/>
        <v>0.64</v>
      </c>
      <c r="N7" s="83">
        <f t="shared" si="9"/>
        <v>0.6298815822625345</v>
      </c>
      <c r="O7" s="83">
        <f t="shared" si="10"/>
        <v>0.62000124000248</v>
      </c>
      <c r="P7" s="83">
        <f t="shared" si="11"/>
        <v>0.6103515625</v>
      </c>
      <c r="Q7" s="83">
        <f t="shared" si="12"/>
        <v>0.6009254251547382</v>
      </c>
      <c r="R7" s="83">
        <f t="shared" si="13"/>
        <v>0.5917159763313609</v>
      </c>
    </row>
    <row r="8" spans="1:18" ht="12.75">
      <c r="A8" s="28">
        <f t="shared" si="16"/>
        <v>3</v>
      </c>
      <c r="B8" s="82">
        <f aca="true" t="shared" si="17" ref="B8:B45">1/(1+$B$4)^$A8</f>
        <v>0.7513148009015775</v>
      </c>
      <c r="C8" s="82">
        <f t="shared" si="14"/>
        <v>0.6575162324319883</v>
      </c>
      <c r="D8" s="82">
        <f t="shared" si="15"/>
        <v>0.6406576735413507</v>
      </c>
      <c r="E8" s="82">
        <f t="shared" si="0"/>
        <v>0.6243705564327963</v>
      </c>
      <c r="F8" s="82">
        <f t="shared" si="1"/>
        <v>0.6086308726792905</v>
      </c>
      <c r="G8" s="82">
        <f t="shared" si="2"/>
        <v>0.5934158141753983</v>
      </c>
      <c r="H8" s="82">
        <f t="shared" si="3"/>
        <v>0.5787037037037037</v>
      </c>
      <c r="I8" s="82">
        <f t="shared" si="4"/>
        <v>0.5644739300537774</v>
      </c>
      <c r="J8" s="82">
        <f t="shared" si="5"/>
        <v>0.5507068873606161</v>
      </c>
      <c r="K8" s="82">
        <f t="shared" si="6"/>
        <v>0.5373839183563361</v>
      </c>
      <c r="L8" s="83">
        <f t="shared" si="7"/>
        <v>0.5244872612533986</v>
      </c>
      <c r="M8" s="83">
        <f t="shared" si="8"/>
        <v>0.512</v>
      </c>
      <c r="N8" s="83">
        <f t="shared" si="9"/>
        <v>0.49990601766867826</v>
      </c>
      <c r="O8" s="83">
        <f t="shared" si="10"/>
        <v>0.4881899527578583</v>
      </c>
      <c r="P8" s="83">
        <f t="shared" si="11"/>
        <v>0.47683715820312494</v>
      </c>
      <c r="Q8" s="83">
        <f t="shared" si="12"/>
        <v>0.46583366291064976</v>
      </c>
      <c r="R8" s="83">
        <f t="shared" si="13"/>
        <v>0.4551661356395083</v>
      </c>
    </row>
    <row r="9" spans="1:18" ht="12.75">
      <c r="A9" s="28">
        <f t="shared" si="16"/>
        <v>4</v>
      </c>
      <c r="B9" s="82">
        <f t="shared" si="17"/>
        <v>0.6830134553650705</v>
      </c>
      <c r="C9" s="82">
        <f t="shared" si="14"/>
        <v>0.5717532455930334</v>
      </c>
      <c r="D9" s="82">
        <f t="shared" si="15"/>
        <v>0.5522910978804747</v>
      </c>
      <c r="E9" s="82">
        <f t="shared" si="0"/>
        <v>0.5336500482331593</v>
      </c>
      <c r="F9" s="82">
        <f t="shared" si="1"/>
        <v>0.5157888751519412</v>
      </c>
      <c r="G9" s="82">
        <f t="shared" si="2"/>
        <v>0.4986687514078978</v>
      </c>
      <c r="H9" s="82">
        <f t="shared" si="3"/>
        <v>0.4822530864197531</v>
      </c>
      <c r="I9" s="82">
        <f t="shared" si="4"/>
        <v>0.4665073802097335</v>
      </c>
      <c r="J9" s="82">
        <f t="shared" si="5"/>
        <v>0.45139908800050504</v>
      </c>
      <c r="K9" s="82">
        <f t="shared" si="6"/>
        <v>0.43689749459864724</v>
      </c>
      <c r="L9" s="83">
        <f t="shared" si="7"/>
        <v>0.4229735977849989</v>
      </c>
      <c r="M9" s="83">
        <f t="shared" si="8"/>
        <v>0.4096</v>
      </c>
      <c r="N9" s="83">
        <f t="shared" si="9"/>
        <v>0.39675080767355414</v>
      </c>
      <c r="O9" s="83">
        <f t="shared" si="10"/>
        <v>0.3844015376046128</v>
      </c>
      <c r="P9" s="83">
        <f t="shared" si="11"/>
        <v>0.3725290298461914</v>
      </c>
      <c r="Q9" s="83">
        <f t="shared" si="12"/>
        <v>0.36111136659740295</v>
      </c>
      <c r="R9" s="83">
        <f t="shared" si="13"/>
        <v>0.35012779664577565</v>
      </c>
    </row>
    <row r="10" spans="1:18" ht="12.75">
      <c r="A10" s="28">
        <f t="shared" si="16"/>
        <v>5</v>
      </c>
      <c r="B10" s="82">
        <f t="shared" si="17"/>
        <v>0.6209213230591549</v>
      </c>
      <c r="C10" s="82">
        <f t="shared" si="14"/>
        <v>0.4971767352982899</v>
      </c>
      <c r="D10" s="82">
        <f t="shared" si="15"/>
        <v>0.47611301541420237</v>
      </c>
      <c r="E10" s="82">
        <f t="shared" si="0"/>
        <v>0.4561111523360336</v>
      </c>
      <c r="F10" s="82">
        <f t="shared" si="1"/>
        <v>0.43710921623045873</v>
      </c>
      <c r="G10" s="82">
        <f t="shared" si="2"/>
        <v>0.4190493709310065</v>
      </c>
      <c r="H10" s="82">
        <f t="shared" si="3"/>
        <v>0.4018775720164609</v>
      </c>
      <c r="I10" s="82">
        <f t="shared" si="4"/>
        <v>0.3855432894295318</v>
      </c>
      <c r="J10" s="82">
        <f t="shared" si="5"/>
        <v>0.3699992524594304</v>
      </c>
      <c r="K10" s="82">
        <f t="shared" si="6"/>
        <v>0.3552012151208514</v>
      </c>
      <c r="L10" s="83">
        <f t="shared" si="7"/>
        <v>0.34110774014919265</v>
      </c>
      <c r="M10" s="83">
        <f t="shared" si="8"/>
        <v>0.32768</v>
      </c>
      <c r="N10" s="83">
        <f t="shared" si="9"/>
        <v>0.3148815933917096</v>
      </c>
      <c r="O10" s="83">
        <f t="shared" si="10"/>
        <v>0.3026783760666243</v>
      </c>
      <c r="P10" s="83">
        <f t="shared" si="11"/>
        <v>0.29103830456733704</v>
      </c>
      <c r="Q10" s="83">
        <f t="shared" si="12"/>
        <v>0.2799312919359712</v>
      </c>
      <c r="R10" s="83">
        <f t="shared" si="13"/>
        <v>0.2693290743429043</v>
      </c>
    </row>
    <row r="11" spans="1:18" ht="12.75">
      <c r="A11" s="28">
        <f t="shared" si="16"/>
        <v>6</v>
      </c>
      <c r="B11" s="82">
        <f t="shared" si="17"/>
        <v>0.5644739300537772</v>
      </c>
      <c r="C11" s="82">
        <f t="shared" si="14"/>
        <v>0.43232759591155645</v>
      </c>
      <c r="D11" s="82">
        <f t="shared" si="15"/>
        <v>0.41044225466741585</v>
      </c>
      <c r="E11" s="82">
        <f t="shared" si="0"/>
        <v>0.3898385917401997</v>
      </c>
      <c r="F11" s="82">
        <f t="shared" si="1"/>
        <v>0.3704315391783548</v>
      </c>
      <c r="G11" s="82">
        <f t="shared" si="2"/>
        <v>0.3521423285134509</v>
      </c>
      <c r="H11" s="82">
        <f t="shared" si="3"/>
        <v>0.3348979766803841</v>
      </c>
      <c r="I11" s="82">
        <f t="shared" si="4"/>
        <v>0.31863081771035684</v>
      </c>
      <c r="J11" s="82">
        <f t="shared" si="5"/>
        <v>0.30327807578641836</v>
      </c>
      <c r="K11" s="82">
        <f t="shared" si="6"/>
        <v>0.2887814757080093</v>
      </c>
      <c r="L11" s="83">
        <f t="shared" si="7"/>
        <v>0.27508688721709085</v>
      </c>
      <c r="M11" s="83">
        <f t="shared" si="8"/>
        <v>0.262144</v>
      </c>
      <c r="N11" s="83">
        <f t="shared" si="9"/>
        <v>0.24990602650135688</v>
      </c>
      <c r="O11" s="83">
        <f t="shared" si="10"/>
        <v>0.23832942997371992</v>
      </c>
      <c r="P11" s="83">
        <f t="shared" si="11"/>
        <v>0.22737367544323206</v>
      </c>
      <c r="Q11" s="83">
        <f t="shared" si="12"/>
        <v>0.21700100150075288</v>
      </c>
      <c r="R11" s="83">
        <f t="shared" si="13"/>
        <v>0.2071762110330033</v>
      </c>
    </row>
    <row r="12" spans="1:18" ht="12.75">
      <c r="A12" s="28">
        <f t="shared" si="16"/>
        <v>7</v>
      </c>
      <c r="B12" s="82">
        <f t="shared" si="17"/>
        <v>0.5131581182307065</v>
      </c>
      <c r="C12" s="82">
        <f t="shared" si="14"/>
        <v>0.3759370399230927</v>
      </c>
      <c r="D12" s="82">
        <f t="shared" si="15"/>
        <v>0.3538295298857034</v>
      </c>
      <c r="E12" s="82">
        <f t="shared" si="0"/>
        <v>0.33319537755572626</v>
      </c>
      <c r="F12" s="82">
        <f t="shared" si="1"/>
        <v>0.3139250332019956</v>
      </c>
      <c r="G12" s="82">
        <f t="shared" si="2"/>
        <v>0.295917923120547</v>
      </c>
      <c r="H12" s="82">
        <f t="shared" si="3"/>
        <v>0.2790816472336534</v>
      </c>
      <c r="I12" s="82">
        <f t="shared" si="4"/>
        <v>0.26333125430608006</v>
      </c>
      <c r="J12" s="82">
        <f t="shared" si="5"/>
        <v>0.24858858671017897</v>
      </c>
      <c r="K12" s="82">
        <f t="shared" si="6"/>
        <v>0.2347816875674872</v>
      </c>
      <c r="L12" s="83">
        <f t="shared" si="7"/>
        <v>0.22184426388475068</v>
      </c>
      <c r="M12" s="83">
        <f t="shared" si="8"/>
        <v>0.2097152</v>
      </c>
      <c r="N12" s="83">
        <f t="shared" si="9"/>
        <v>0.19833811627091813</v>
      </c>
      <c r="O12" s="83">
        <f t="shared" si="10"/>
        <v>0.18766096848324404</v>
      </c>
      <c r="P12" s="83">
        <f t="shared" si="11"/>
        <v>0.17763568394002502</v>
      </c>
      <c r="Q12" s="83">
        <f t="shared" si="12"/>
        <v>0.16821783062073867</v>
      </c>
      <c r="R12" s="83">
        <f t="shared" si="13"/>
        <v>0.1593663161792333</v>
      </c>
    </row>
    <row r="13" spans="1:18" ht="12.75">
      <c r="A13" s="28">
        <f t="shared" si="16"/>
        <v>8</v>
      </c>
      <c r="B13" s="82">
        <f t="shared" si="17"/>
        <v>0.46650738020973315</v>
      </c>
      <c r="C13" s="82">
        <f t="shared" si="14"/>
        <v>0.32690177384616753</v>
      </c>
      <c r="D13" s="82">
        <f t="shared" si="15"/>
        <v>0.3050254567980201</v>
      </c>
      <c r="E13" s="82">
        <f t="shared" si="0"/>
        <v>0.28478237397925327</v>
      </c>
      <c r="F13" s="82">
        <f t="shared" si="1"/>
        <v>0.26603816373050476</v>
      </c>
      <c r="G13" s="82">
        <f t="shared" si="2"/>
        <v>0.2486705236307117</v>
      </c>
      <c r="H13" s="82">
        <f t="shared" si="3"/>
        <v>0.23256803936137788</v>
      </c>
      <c r="I13" s="82">
        <f t="shared" si="4"/>
        <v>0.21762913579014884</v>
      </c>
      <c r="J13" s="82">
        <f t="shared" si="5"/>
        <v>0.20376113664768772</v>
      </c>
      <c r="K13" s="82">
        <f t="shared" si="6"/>
        <v>0.190879420786575</v>
      </c>
      <c r="L13" s="83">
        <f t="shared" si="7"/>
        <v>0.17890666442318603</v>
      </c>
      <c r="M13" s="83">
        <f t="shared" si="8"/>
        <v>0.16777216</v>
      </c>
      <c r="N13" s="83">
        <f t="shared" si="9"/>
        <v>0.15741120338961756</v>
      </c>
      <c r="O13" s="83">
        <f t="shared" si="10"/>
        <v>0.14776454211279058</v>
      </c>
      <c r="P13" s="83">
        <f t="shared" si="11"/>
        <v>0.13877787807814454</v>
      </c>
      <c r="Q13" s="83">
        <f t="shared" si="12"/>
        <v>0.13040141908584393</v>
      </c>
      <c r="R13" s="83">
        <f t="shared" si="13"/>
        <v>0.12258947398402563</v>
      </c>
    </row>
    <row r="14" spans="1:18" ht="12.75">
      <c r="A14" s="28">
        <f t="shared" si="16"/>
        <v>9</v>
      </c>
      <c r="B14" s="82">
        <f t="shared" si="17"/>
        <v>0.42409761837248466</v>
      </c>
      <c r="C14" s="82">
        <f t="shared" si="14"/>
        <v>0.28426241204014574</v>
      </c>
      <c r="D14" s="82">
        <f t="shared" si="15"/>
        <v>0.26295297999829326</v>
      </c>
      <c r="E14" s="82">
        <f t="shared" si="0"/>
        <v>0.24340373844380622</v>
      </c>
      <c r="F14" s="82">
        <f t="shared" si="1"/>
        <v>0.2254560709580549</v>
      </c>
      <c r="G14" s="82">
        <f t="shared" si="2"/>
        <v>0.20896682658043003</v>
      </c>
      <c r="H14" s="82">
        <f t="shared" si="3"/>
        <v>0.1938066994678149</v>
      </c>
      <c r="I14" s="82">
        <f t="shared" si="4"/>
        <v>0.17985878990921392</v>
      </c>
      <c r="J14" s="82">
        <f t="shared" si="5"/>
        <v>0.1670173251210555</v>
      </c>
      <c r="K14" s="82">
        <f t="shared" si="6"/>
        <v>0.1551865209646951</v>
      </c>
      <c r="L14" s="83">
        <f t="shared" si="7"/>
        <v>0.14427956808321454</v>
      </c>
      <c r="M14" s="83">
        <f t="shared" si="8"/>
        <v>0.134217728</v>
      </c>
      <c r="N14" s="83">
        <f t="shared" si="9"/>
        <v>0.12492952649969646</v>
      </c>
      <c r="O14" s="83">
        <f t="shared" si="10"/>
        <v>0.11635003315967762</v>
      </c>
      <c r="P14" s="83">
        <f t="shared" si="11"/>
        <v>0.10842021724855043</v>
      </c>
      <c r="Q14" s="83">
        <f t="shared" si="12"/>
        <v>0.10108637138437514</v>
      </c>
      <c r="R14" s="83">
        <f t="shared" si="13"/>
        <v>0.0942995953723274</v>
      </c>
    </row>
    <row r="15" spans="1:18" ht="12.75">
      <c r="A15" s="28">
        <f t="shared" si="16"/>
        <v>10</v>
      </c>
      <c r="B15" s="82">
        <f t="shared" si="17"/>
        <v>0.3855432894295315</v>
      </c>
      <c r="C15" s="82">
        <f t="shared" si="14"/>
        <v>0.24718470612186585</v>
      </c>
      <c r="D15" s="82">
        <f t="shared" si="15"/>
        <v>0.22668360344680452</v>
      </c>
      <c r="E15" s="82">
        <f t="shared" si="0"/>
        <v>0.20803738328530447</v>
      </c>
      <c r="F15" s="82">
        <f t="shared" si="1"/>
        <v>0.19106446691360587</v>
      </c>
      <c r="G15" s="82">
        <f t="shared" si="2"/>
        <v>0.17560237527767228</v>
      </c>
      <c r="H15" s="82">
        <f t="shared" si="3"/>
        <v>0.16150558288984573</v>
      </c>
      <c r="I15" s="82">
        <f t="shared" si="4"/>
        <v>0.14864362802414371</v>
      </c>
      <c r="J15" s="82">
        <f t="shared" si="5"/>
        <v>0.1368994468205373</v>
      </c>
      <c r="K15" s="82">
        <f t="shared" si="6"/>
        <v>0.12616790322332935</v>
      </c>
      <c r="L15" s="83">
        <f t="shared" si="7"/>
        <v>0.11635449038968913</v>
      </c>
      <c r="M15" s="83">
        <f t="shared" si="8"/>
        <v>0.1073741824</v>
      </c>
      <c r="N15" s="83">
        <f t="shared" si="9"/>
        <v>0.09915041785690196</v>
      </c>
      <c r="O15" s="83">
        <f t="shared" si="10"/>
        <v>0.09161419933832882</v>
      </c>
      <c r="P15" s="83">
        <f t="shared" si="11"/>
        <v>0.08470329472543002</v>
      </c>
      <c r="Q15" s="83">
        <f t="shared" si="12"/>
        <v>0.07836152820494197</v>
      </c>
      <c r="R15" s="83">
        <f t="shared" si="13"/>
        <v>0.07253815028640569</v>
      </c>
    </row>
    <row r="16" spans="1:18" ht="12.75">
      <c r="A16" s="28">
        <f t="shared" si="16"/>
        <v>11</v>
      </c>
      <c r="B16" s="82">
        <f t="shared" si="17"/>
        <v>0.3504938994813922</v>
      </c>
      <c r="C16" s="82">
        <f t="shared" si="14"/>
        <v>0.21494322271466598</v>
      </c>
      <c r="D16" s="82">
        <f t="shared" si="15"/>
        <v>0.19541689952310734</v>
      </c>
      <c r="E16" s="82">
        <f t="shared" si="0"/>
        <v>0.17780972930367903</v>
      </c>
      <c r="F16" s="82">
        <f t="shared" si="1"/>
        <v>0.1619190397572931</v>
      </c>
      <c r="G16" s="82">
        <f t="shared" si="2"/>
        <v>0.14756502124174142</v>
      </c>
      <c r="H16" s="82">
        <f t="shared" si="3"/>
        <v>0.13458798574153813</v>
      </c>
      <c r="I16" s="82">
        <f t="shared" si="4"/>
        <v>0.12284597357367251</v>
      </c>
      <c r="J16" s="82">
        <f t="shared" si="5"/>
        <v>0.11221266132830927</v>
      </c>
      <c r="K16" s="82">
        <f t="shared" si="6"/>
        <v>0.10257553107587754</v>
      </c>
      <c r="L16" s="83">
        <f t="shared" si="7"/>
        <v>0.09383426644329769</v>
      </c>
      <c r="M16" s="83">
        <f t="shared" si="8"/>
        <v>0.08589934592</v>
      </c>
      <c r="N16" s="83">
        <f t="shared" si="9"/>
        <v>0.07869080782293807</v>
      </c>
      <c r="O16" s="83">
        <f t="shared" si="10"/>
        <v>0.07213716483332978</v>
      </c>
      <c r="P16" s="83">
        <f t="shared" si="11"/>
        <v>0.0661744490042422</v>
      </c>
      <c r="Q16" s="83">
        <f t="shared" si="12"/>
        <v>0.06074537070150539</v>
      </c>
      <c r="R16" s="83">
        <f t="shared" si="13"/>
        <v>0.05579857714338899</v>
      </c>
    </row>
    <row r="17" spans="1:18" ht="12.75">
      <c r="A17" s="28">
        <f t="shared" si="16"/>
        <v>12</v>
      </c>
      <c r="B17" s="82">
        <f t="shared" si="17"/>
        <v>0.31863081771035656</v>
      </c>
      <c r="C17" s="82">
        <f t="shared" si="14"/>
        <v>0.1869071501866661</v>
      </c>
      <c r="D17" s="82">
        <f t="shared" si="15"/>
        <v>0.16846284441647186</v>
      </c>
      <c r="E17" s="82">
        <f t="shared" si="0"/>
        <v>0.1519741276099821</v>
      </c>
      <c r="F17" s="82">
        <f t="shared" si="1"/>
        <v>0.13721952521804504</v>
      </c>
      <c r="G17" s="82">
        <f t="shared" si="2"/>
        <v>0.12400421953087515</v>
      </c>
      <c r="H17" s="82">
        <f t="shared" si="3"/>
        <v>0.11215665478461512</v>
      </c>
      <c r="I17" s="82">
        <f t="shared" si="4"/>
        <v>0.10152559799477068</v>
      </c>
      <c r="J17" s="82">
        <f t="shared" si="5"/>
        <v>0.09197759125271253</v>
      </c>
      <c r="K17" s="82">
        <f t="shared" si="6"/>
        <v>0.08339474071209556</v>
      </c>
      <c r="L17" s="83">
        <f t="shared" si="7"/>
        <v>0.07567279551878846</v>
      </c>
      <c r="M17" s="83">
        <f t="shared" si="8"/>
        <v>0.068719476736</v>
      </c>
      <c r="N17" s="83">
        <f t="shared" si="9"/>
        <v>0.06245302208169687</v>
      </c>
      <c r="O17" s="83">
        <f t="shared" si="10"/>
        <v>0.05680091719159826</v>
      </c>
      <c r="P17" s="83">
        <f t="shared" si="11"/>
        <v>0.05169878828456422</v>
      </c>
      <c r="Q17" s="83">
        <f t="shared" si="12"/>
        <v>0.04708943465232976</v>
      </c>
      <c r="R17" s="83">
        <f t="shared" si="13"/>
        <v>0.04292198241799153</v>
      </c>
    </row>
    <row r="18" spans="1:18" ht="12.75">
      <c r="A18" s="28">
        <f t="shared" si="16"/>
        <v>13</v>
      </c>
      <c r="B18" s="82">
        <f t="shared" si="17"/>
        <v>0.2896643797366878</v>
      </c>
      <c r="C18" s="82">
        <f t="shared" si="14"/>
        <v>0.16252795668405748</v>
      </c>
      <c r="D18" s="82">
        <f t="shared" si="15"/>
        <v>0.1452265900141999</v>
      </c>
      <c r="E18" s="82">
        <f t="shared" si="0"/>
        <v>0.12989241676066848</v>
      </c>
      <c r="F18" s="82">
        <f t="shared" si="1"/>
        <v>0.1162877332356314</v>
      </c>
      <c r="G18" s="82">
        <f t="shared" si="2"/>
        <v>0.10420522649653374</v>
      </c>
      <c r="H18" s="82">
        <f t="shared" si="3"/>
        <v>0.09346387898717926</v>
      </c>
      <c r="I18" s="82">
        <f t="shared" si="4"/>
        <v>0.08390545288824024</v>
      </c>
      <c r="J18" s="82">
        <f t="shared" si="5"/>
        <v>0.0753914682399283</v>
      </c>
      <c r="K18" s="82">
        <f t="shared" si="6"/>
        <v>0.06780060220495573</v>
      </c>
      <c r="L18" s="83">
        <f t="shared" si="7"/>
        <v>0.06102644799902295</v>
      </c>
      <c r="M18" s="83">
        <f t="shared" si="8"/>
        <v>0.0549755813888</v>
      </c>
      <c r="N18" s="83">
        <f t="shared" si="9"/>
        <v>0.049565890541029264</v>
      </c>
      <c r="O18" s="83">
        <f t="shared" si="10"/>
        <v>0.04472513164692777</v>
      </c>
      <c r="P18" s="83">
        <f t="shared" si="11"/>
        <v>0.0403896783473158</v>
      </c>
      <c r="Q18" s="83">
        <f t="shared" si="12"/>
        <v>0.03650343771498431</v>
      </c>
      <c r="R18" s="83">
        <f t="shared" si="13"/>
        <v>0.033016909552301174</v>
      </c>
    </row>
    <row r="19" spans="1:18" ht="12.75">
      <c r="A19" s="28">
        <f t="shared" si="16"/>
        <v>14</v>
      </c>
      <c r="B19" s="82">
        <f t="shared" si="17"/>
        <v>0.26333125430607973</v>
      </c>
      <c r="C19" s="82">
        <f t="shared" si="14"/>
        <v>0.14132865798613695</v>
      </c>
      <c r="D19" s="82">
        <f t="shared" si="15"/>
        <v>0.12519533621913784</v>
      </c>
      <c r="E19" s="82">
        <f t="shared" si="0"/>
        <v>0.11101915962450297</v>
      </c>
      <c r="F19" s="82">
        <f t="shared" si="1"/>
        <v>0.09854892647087406</v>
      </c>
      <c r="G19" s="82">
        <f t="shared" si="2"/>
        <v>0.08756741722397794</v>
      </c>
      <c r="H19" s="82">
        <f t="shared" si="3"/>
        <v>0.07788656582264938</v>
      </c>
      <c r="I19" s="82">
        <f t="shared" si="4"/>
        <v>0.06934334949441341</v>
      </c>
      <c r="J19" s="82">
        <f t="shared" si="5"/>
        <v>0.061796285442564186</v>
      </c>
      <c r="K19" s="82">
        <f t="shared" si="6"/>
        <v>0.0551224408170372</v>
      </c>
      <c r="L19" s="83">
        <f t="shared" si="7"/>
        <v>0.049214877418566894</v>
      </c>
      <c r="M19" s="83">
        <f t="shared" si="8"/>
        <v>0.04398046511104</v>
      </c>
      <c r="N19" s="83">
        <f t="shared" si="9"/>
        <v>0.039338008365896245</v>
      </c>
      <c r="O19" s="83">
        <f t="shared" si="10"/>
        <v>0.0352166390920691</v>
      </c>
      <c r="P19" s="83">
        <f t="shared" si="11"/>
        <v>0.03155443620884047</v>
      </c>
      <c r="Q19" s="83">
        <f t="shared" si="12"/>
        <v>0.028297238538747525</v>
      </c>
      <c r="R19" s="83">
        <f t="shared" si="13"/>
        <v>0.02539762273253936</v>
      </c>
    </row>
    <row r="20" spans="1:18" ht="12.75">
      <c r="A20" s="28">
        <f t="shared" si="16"/>
        <v>15</v>
      </c>
      <c r="B20" s="82">
        <f t="shared" si="17"/>
        <v>0.2393920493691634</v>
      </c>
      <c r="C20" s="82">
        <f t="shared" si="14"/>
        <v>0.1228944852053365</v>
      </c>
      <c r="D20" s="82">
        <f t="shared" si="15"/>
        <v>0.10792701398201539</v>
      </c>
      <c r="E20" s="82">
        <f t="shared" si="0"/>
        <v>0.09488817061923333</v>
      </c>
      <c r="F20" s="82">
        <f t="shared" si="1"/>
        <v>0.08351603938209666</v>
      </c>
      <c r="G20" s="82">
        <f t="shared" si="2"/>
        <v>0.0735860648940991</v>
      </c>
      <c r="H20" s="82">
        <f t="shared" si="3"/>
        <v>0.06490547151887449</v>
      </c>
      <c r="I20" s="82">
        <f t="shared" si="4"/>
        <v>0.057308553301168116</v>
      </c>
      <c r="J20" s="82">
        <f t="shared" si="5"/>
        <v>0.05065269298570835</v>
      </c>
      <c r="K20" s="82">
        <f t="shared" si="6"/>
        <v>0.044814992534176576</v>
      </c>
      <c r="L20" s="83">
        <f t="shared" si="7"/>
        <v>0.03968941727303781</v>
      </c>
      <c r="M20" s="83">
        <f t="shared" si="8"/>
        <v>0.035184372088832</v>
      </c>
      <c r="N20" s="83">
        <f t="shared" si="9"/>
        <v>0.03122064156023511</v>
      </c>
      <c r="O20" s="83">
        <f t="shared" si="10"/>
        <v>0.027729637080369372</v>
      </c>
      <c r="P20" s="83">
        <f t="shared" si="11"/>
        <v>0.024651903288156612</v>
      </c>
      <c r="Q20" s="83">
        <f t="shared" si="12"/>
        <v>0.02193584382848645</v>
      </c>
      <c r="R20" s="83">
        <f t="shared" si="13"/>
        <v>0.019536632871184123</v>
      </c>
    </row>
    <row r="21" spans="1:18" ht="12.75">
      <c r="A21" s="28">
        <f t="shared" si="16"/>
        <v>16</v>
      </c>
      <c r="B21" s="82">
        <f t="shared" si="17"/>
        <v>0.21762913579014853</v>
      </c>
      <c r="C21" s="82">
        <f t="shared" si="14"/>
        <v>0.10686476974377089</v>
      </c>
      <c r="D21" s="82">
        <f t="shared" si="15"/>
        <v>0.09304052929484086</v>
      </c>
      <c r="E21" s="82">
        <f t="shared" si="0"/>
        <v>0.08110100052925925</v>
      </c>
      <c r="F21" s="82">
        <f t="shared" si="1"/>
        <v>0.07077630456109887</v>
      </c>
      <c r="G21" s="82">
        <f t="shared" si="2"/>
        <v>0.06183702932277235</v>
      </c>
      <c r="H21" s="82">
        <f t="shared" si="3"/>
        <v>0.05408789293239541</v>
      </c>
      <c r="I21" s="82">
        <f t="shared" si="4"/>
        <v>0.04736244074476704</v>
      </c>
      <c r="J21" s="82">
        <f t="shared" si="5"/>
        <v>0.04151860080795767</v>
      </c>
      <c r="K21" s="82">
        <f t="shared" si="6"/>
        <v>0.036434953279818355</v>
      </c>
      <c r="L21" s="83">
        <f t="shared" si="7"/>
        <v>0.0320075945750305</v>
      </c>
      <c r="M21" s="83">
        <f t="shared" si="8"/>
        <v>0.0281474976710656</v>
      </c>
      <c r="N21" s="83">
        <f t="shared" si="9"/>
        <v>0.024778286952567546</v>
      </c>
      <c r="O21" s="83">
        <f t="shared" si="10"/>
        <v>0.021834359905802656</v>
      </c>
      <c r="P21" s="83">
        <f t="shared" si="11"/>
        <v>0.019259299443872356</v>
      </c>
      <c r="Q21" s="83">
        <f t="shared" si="12"/>
        <v>0.0170045300996019</v>
      </c>
      <c r="R21" s="83">
        <f t="shared" si="13"/>
        <v>0.015028179131680095</v>
      </c>
    </row>
    <row r="22" spans="1:18" ht="12.75">
      <c r="A22" s="28">
        <f t="shared" si="16"/>
        <v>17</v>
      </c>
      <c r="B22" s="82">
        <f t="shared" si="17"/>
        <v>0.19784466890013502</v>
      </c>
      <c r="C22" s="82">
        <f t="shared" si="14"/>
        <v>0.09292588673371383</v>
      </c>
      <c r="D22" s="82">
        <f t="shared" si="15"/>
        <v>0.08020735284038005</v>
      </c>
      <c r="E22" s="82">
        <f t="shared" si="0"/>
        <v>0.06931709446945236</v>
      </c>
      <c r="F22" s="82">
        <f t="shared" si="1"/>
        <v>0.059979919119575315</v>
      </c>
      <c r="G22" s="82">
        <f t="shared" si="2"/>
        <v>0.05196389018720366</v>
      </c>
      <c r="H22" s="82">
        <f t="shared" si="3"/>
        <v>0.04507324411032951</v>
      </c>
      <c r="I22" s="82">
        <f t="shared" si="4"/>
        <v>0.039142513012204165</v>
      </c>
      <c r="J22" s="82">
        <f t="shared" si="5"/>
        <v>0.03403164000652268</v>
      </c>
      <c r="K22" s="82">
        <f t="shared" si="6"/>
        <v>0.02962191323562468</v>
      </c>
      <c r="L22" s="83">
        <f t="shared" si="7"/>
        <v>0.02581257627018589</v>
      </c>
      <c r="M22" s="83">
        <f t="shared" si="8"/>
        <v>0.02251799813685248</v>
      </c>
      <c r="N22" s="83">
        <f t="shared" si="9"/>
        <v>0.01966530710521234</v>
      </c>
      <c r="O22" s="83">
        <f t="shared" si="10"/>
        <v>0.017192409374647763</v>
      </c>
      <c r="P22" s="83">
        <f t="shared" si="11"/>
        <v>0.015046327690525278</v>
      </c>
      <c r="Q22" s="83">
        <f t="shared" si="12"/>
        <v>0.01318180627876116</v>
      </c>
      <c r="R22" s="83">
        <f t="shared" si="13"/>
        <v>0.011560137793600074</v>
      </c>
    </row>
    <row r="23" spans="1:18" ht="12.75">
      <c r="A23" s="28">
        <f t="shared" si="16"/>
        <v>18</v>
      </c>
      <c r="B23" s="82">
        <f t="shared" si="17"/>
        <v>0.17985878990921364</v>
      </c>
      <c r="C23" s="82">
        <f t="shared" si="14"/>
        <v>0.0808051188988816</v>
      </c>
      <c r="D23" s="82">
        <f t="shared" si="15"/>
        <v>0.0691442696899828</v>
      </c>
      <c r="E23" s="82">
        <f t="shared" si="0"/>
        <v>0.059245379888420824</v>
      </c>
      <c r="F23" s="82">
        <f t="shared" si="1"/>
        <v>0.05083043993184349</v>
      </c>
      <c r="G23" s="82">
        <f t="shared" si="2"/>
        <v>0.04366713461109552</v>
      </c>
      <c r="H23" s="82">
        <f t="shared" si="3"/>
        <v>0.037561036758607926</v>
      </c>
      <c r="I23" s="82">
        <f t="shared" si="4"/>
        <v>0.03234918430760675</v>
      </c>
      <c r="J23" s="82">
        <f t="shared" si="5"/>
        <v>0.02789478689059236</v>
      </c>
      <c r="K23" s="82">
        <f t="shared" si="6"/>
        <v>0.024082856289125758</v>
      </c>
      <c r="L23" s="83">
        <f t="shared" si="7"/>
        <v>0.02081659376627894</v>
      </c>
      <c r="M23" s="83">
        <f t="shared" si="8"/>
        <v>0.018014398509481985</v>
      </c>
      <c r="N23" s="83">
        <f t="shared" si="9"/>
        <v>0.015607386591438363</v>
      </c>
      <c r="O23" s="83">
        <f t="shared" si="10"/>
        <v>0.01353733021625808</v>
      </c>
      <c r="P23" s="83">
        <f t="shared" si="11"/>
        <v>0.011754943508222872</v>
      </c>
      <c r="Q23" s="83">
        <f t="shared" si="12"/>
        <v>0.010218454479659815</v>
      </c>
      <c r="R23" s="83">
        <f t="shared" si="13"/>
        <v>0.00889241368738467</v>
      </c>
    </row>
    <row r="24" spans="1:18" ht="12.75">
      <c r="A24" s="28">
        <f t="shared" si="16"/>
        <v>19</v>
      </c>
      <c r="B24" s="82">
        <f t="shared" si="17"/>
        <v>0.16350799082655781</v>
      </c>
      <c r="C24" s="82">
        <f t="shared" si="14"/>
        <v>0.07026532078163618</v>
      </c>
      <c r="D24" s="82">
        <f t="shared" si="15"/>
        <v>0.059607129043088625</v>
      </c>
      <c r="E24" s="82">
        <f t="shared" si="0"/>
        <v>0.050637076827710105</v>
      </c>
      <c r="F24" s="82">
        <f t="shared" si="1"/>
        <v>0.04307664401003686</v>
      </c>
      <c r="G24" s="82">
        <f t="shared" si="2"/>
        <v>0.036695071101760936</v>
      </c>
      <c r="H24" s="82">
        <f t="shared" si="3"/>
        <v>0.0313008639655066</v>
      </c>
      <c r="I24" s="82">
        <f t="shared" si="4"/>
        <v>0.026734863064137807</v>
      </c>
      <c r="J24" s="82">
        <f t="shared" si="5"/>
        <v>0.02286457941851833</v>
      </c>
      <c r="K24" s="82">
        <f t="shared" si="6"/>
        <v>0.019579557958638825</v>
      </c>
      <c r="L24" s="83">
        <f t="shared" si="7"/>
        <v>0.01678757561796689</v>
      </c>
      <c r="M24" s="83">
        <f t="shared" si="8"/>
        <v>0.014411518807585587</v>
      </c>
      <c r="N24" s="83">
        <f t="shared" si="9"/>
        <v>0.012386814755109811</v>
      </c>
      <c r="O24" s="83">
        <f t="shared" si="10"/>
        <v>0.010659315130911874</v>
      </c>
      <c r="P24" s="83">
        <f t="shared" si="11"/>
        <v>0.009183549615799117</v>
      </c>
      <c r="Q24" s="83">
        <f t="shared" si="12"/>
        <v>0.00792128254237195</v>
      </c>
      <c r="R24" s="83">
        <f t="shared" si="13"/>
        <v>0.00684031822106513</v>
      </c>
    </row>
    <row r="25" spans="1:18" ht="12.75">
      <c r="A25" s="28">
        <f t="shared" si="16"/>
        <v>20</v>
      </c>
      <c r="B25" s="82">
        <f t="shared" si="17"/>
        <v>0.1486436280241435</v>
      </c>
      <c r="C25" s="82">
        <f t="shared" si="14"/>
        <v>0.0611002789405532</v>
      </c>
      <c r="D25" s="82">
        <f t="shared" si="15"/>
        <v>0.05138545607162813</v>
      </c>
      <c r="E25" s="82">
        <f t="shared" si="0"/>
        <v>0.043279552844196684</v>
      </c>
      <c r="F25" s="82">
        <f t="shared" si="1"/>
        <v>0.03650563051698039</v>
      </c>
      <c r="G25" s="82">
        <f t="shared" si="2"/>
        <v>0.030836194203160455</v>
      </c>
      <c r="H25" s="82">
        <f t="shared" si="3"/>
        <v>0.026084053304588836</v>
      </c>
      <c r="I25" s="82">
        <f t="shared" si="4"/>
        <v>0.022094928152180008</v>
      </c>
      <c r="J25" s="82">
        <f t="shared" si="5"/>
        <v>0.018741458539769124</v>
      </c>
      <c r="K25" s="82">
        <f t="shared" si="6"/>
        <v>0.015918339803771404</v>
      </c>
      <c r="L25" s="83">
        <f t="shared" si="7"/>
        <v>0.013538367433844265</v>
      </c>
      <c r="M25" s="83">
        <f t="shared" si="8"/>
        <v>0.011529215046068469</v>
      </c>
      <c r="N25" s="83">
        <f t="shared" si="9"/>
        <v>0.009830805361198262</v>
      </c>
      <c r="O25" s="83">
        <f t="shared" si="10"/>
        <v>0.00839316152040305</v>
      </c>
      <c r="P25" s="83">
        <f t="shared" si="11"/>
        <v>0.007174648137343063</v>
      </c>
      <c r="Q25" s="83">
        <f t="shared" si="12"/>
        <v>0.0061405291026139135</v>
      </c>
      <c r="R25" s="83">
        <f t="shared" si="13"/>
        <v>0.005261783246973178</v>
      </c>
    </row>
    <row r="26" spans="1:18" ht="12.75">
      <c r="A26" s="28">
        <f t="shared" si="16"/>
        <v>21</v>
      </c>
      <c r="B26" s="82">
        <f t="shared" si="17"/>
        <v>0.13513057093103953</v>
      </c>
      <c r="C26" s="82">
        <f t="shared" si="14"/>
        <v>0.05313067733961148</v>
      </c>
      <c r="D26" s="82">
        <f t="shared" si="15"/>
        <v>0.04429780695830011</v>
      </c>
      <c r="E26" s="82">
        <f t="shared" si="0"/>
        <v>0.03699107080700571</v>
      </c>
      <c r="F26" s="82">
        <f t="shared" si="1"/>
        <v>0.030936975014390168</v>
      </c>
      <c r="G26" s="82">
        <f t="shared" si="2"/>
        <v>0.02591276823794996</v>
      </c>
      <c r="H26" s="82">
        <f t="shared" si="3"/>
        <v>0.021736711087157363</v>
      </c>
      <c r="I26" s="82">
        <f t="shared" si="4"/>
        <v>0.018260271200148767</v>
      </c>
      <c r="J26" s="82">
        <f t="shared" si="5"/>
        <v>0.01536185126210584</v>
      </c>
      <c r="K26" s="82">
        <f t="shared" si="6"/>
        <v>0.012941739677862931</v>
      </c>
      <c r="L26" s="83">
        <f t="shared" si="7"/>
        <v>0.010918038253100214</v>
      </c>
      <c r="M26" s="83">
        <f t="shared" si="8"/>
        <v>0.009223372036854775</v>
      </c>
      <c r="N26" s="83">
        <f t="shared" si="9"/>
        <v>0.007802226477141478</v>
      </c>
      <c r="O26" s="83">
        <f t="shared" si="10"/>
        <v>0.006608788598742561</v>
      </c>
      <c r="P26" s="83">
        <f t="shared" si="11"/>
        <v>0.005605193857299267</v>
      </c>
      <c r="Q26" s="83">
        <f t="shared" si="12"/>
        <v>0.004760100079545669</v>
      </c>
      <c r="R26" s="83">
        <f t="shared" si="13"/>
        <v>0.004047525574594752</v>
      </c>
    </row>
    <row r="27" spans="1:18" ht="12.75">
      <c r="A27" s="28">
        <f t="shared" si="16"/>
        <v>22</v>
      </c>
      <c r="B27" s="82">
        <f t="shared" si="17"/>
        <v>0.12284597357367227</v>
      </c>
      <c r="C27" s="82">
        <f t="shared" si="14"/>
        <v>0.046200588990966504</v>
      </c>
      <c r="D27" s="82">
        <f t="shared" si="15"/>
        <v>0.03818776461922423</v>
      </c>
      <c r="E27" s="82">
        <f t="shared" si="0"/>
        <v>0.03161629983504762</v>
      </c>
      <c r="F27" s="82">
        <f t="shared" si="1"/>
        <v>0.02621777543592387</v>
      </c>
      <c r="G27" s="82">
        <f t="shared" si="2"/>
        <v>0.0217754354940756</v>
      </c>
      <c r="H27" s="82">
        <f t="shared" si="3"/>
        <v>0.018113925905964473</v>
      </c>
      <c r="I27" s="82">
        <f t="shared" si="4"/>
        <v>0.015091133223263444</v>
      </c>
      <c r="J27" s="82">
        <f t="shared" si="5"/>
        <v>0.012591681362381837</v>
      </c>
      <c r="K27" s="82">
        <f t="shared" si="6"/>
        <v>0.010521739575498318</v>
      </c>
      <c r="L27" s="83">
        <f t="shared" si="7"/>
        <v>0.008804869558951784</v>
      </c>
      <c r="M27" s="83">
        <f t="shared" si="8"/>
        <v>0.007378697629483821</v>
      </c>
      <c r="N27" s="83">
        <f t="shared" si="9"/>
        <v>0.006192243235826569</v>
      </c>
      <c r="O27" s="83">
        <f t="shared" si="10"/>
        <v>0.0052037705501909925</v>
      </c>
      <c r="P27" s="83">
        <f t="shared" si="11"/>
        <v>0.004379057701015053</v>
      </c>
      <c r="Q27" s="83">
        <f t="shared" si="12"/>
        <v>0.003690000061663309</v>
      </c>
      <c r="R27" s="83">
        <f t="shared" si="13"/>
        <v>0.0031134812112267323</v>
      </c>
    </row>
    <row r="28" spans="1:18" ht="12.75">
      <c r="A28" s="28">
        <f t="shared" si="16"/>
        <v>23</v>
      </c>
      <c r="B28" s="82">
        <f t="shared" si="17"/>
        <v>0.11167815779424752</v>
      </c>
      <c r="C28" s="82">
        <f t="shared" si="14"/>
        <v>0.040174425209536097</v>
      </c>
      <c r="D28" s="82">
        <f t="shared" si="15"/>
        <v>0.03292048674071055</v>
      </c>
      <c r="E28" s="82">
        <f t="shared" si="0"/>
        <v>0.027022478491493696</v>
      </c>
      <c r="F28" s="82">
        <f t="shared" si="1"/>
        <v>0.022218453759257517</v>
      </c>
      <c r="G28" s="82">
        <f t="shared" si="2"/>
        <v>0.01829868528913916</v>
      </c>
      <c r="H28" s="82">
        <f t="shared" si="3"/>
        <v>0.015094938254970394</v>
      </c>
      <c r="I28" s="82">
        <f t="shared" si="4"/>
        <v>0.012472010928316896</v>
      </c>
      <c r="J28" s="82">
        <f t="shared" si="5"/>
        <v>0.010321050297034291</v>
      </c>
      <c r="K28" s="82">
        <f t="shared" si="6"/>
        <v>0.008554259817478307</v>
      </c>
      <c r="L28" s="83">
        <f t="shared" si="7"/>
        <v>0.00710070125721918</v>
      </c>
      <c r="M28" s="83">
        <f t="shared" si="8"/>
        <v>0.005902958103587057</v>
      </c>
      <c r="N28" s="83">
        <f t="shared" si="9"/>
        <v>0.004914478758592515</v>
      </c>
      <c r="O28" s="83">
        <f t="shared" si="10"/>
        <v>0.00409745712613464</v>
      </c>
      <c r="P28" s="83">
        <f t="shared" si="11"/>
        <v>0.003421138828918009</v>
      </c>
      <c r="Q28" s="83">
        <f t="shared" si="12"/>
        <v>0.0028604651640800846</v>
      </c>
      <c r="R28" s="83">
        <f t="shared" si="13"/>
        <v>0.002394985547097486</v>
      </c>
    </row>
    <row r="29" spans="1:18" ht="12.75">
      <c r="A29" s="28">
        <f t="shared" si="16"/>
        <v>24</v>
      </c>
      <c r="B29" s="82">
        <f t="shared" si="17"/>
        <v>0.10152559799477048</v>
      </c>
      <c r="C29" s="82">
        <f t="shared" si="14"/>
        <v>0.03493428279090096</v>
      </c>
      <c r="D29" s="82">
        <f t="shared" si="15"/>
        <v>0.028379729948888405</v>
      </c>
      <c r="E29" s="82">
        <f t="shared" si="0"/>
        <v>0.023096135462815127</v>
      </c>
      <c r="F29" s="82">
        <f t="shared" si="1"/>
        <v>0.018829198101065692</v>
      </c>
      <c r="G29" s="82">
        <f t="shared" si="2"/>
        <v>0.015377046461461475</v>
      </c>
      <c r="H29" s="82">
        <f t="shared" si="3"/>
        <v>0.012579115212475329</v>
      </c>
      <c r="I29" s="82">
        <f t="shared" si="4"/>
        <v>0.010307447048195783</v>
      </c>
      <c r="J29" s="82">
        <f t="shared" si="5"/>
        <v>0.00845987729265106</v>
      </c>
      <c r="K29" s="82">
        <f t="shared" si="6"/>
        <v>0.006954682778437648</v>
      </c>
      <c r="L29" s="83">
        <f t="shared" si="7"/>
        <v>0.0057263719816283715</v>
      </c>
      <c r="M29" s="83">
        <f t="shared" si="8"/>
        <v>0.004722366482869646</v>
      </c>
      <c r="N29" s="83">
        <f t="shared" si="9"/>
        <v>0.0039003799671369164</v>
      </c>
      <c r="O29" s="83">
        <f t="shared" si="10"/>
        <v>0.0032263441938068026</v>
      </c>
      <c r="P29" s="83">
        <f t="shared" si="11"/>
        <v>0.002672764710092195</v>
      </c>
      <c r="Q29" s="83">
        <f t="shared" si="12"/>
        <v>0.0022174148558760346</v>
      </c>
      <c r="R29" s="83">
        <f t="shared" si="13"/>
        <v>0.001842296574690374</v>
      </c>
    </row>
    <row r="30" spans="1:18" ht="12.75">
      <c r="A30" s="28">
        <f t="shared" si="16"/>
        <v>25</v>
      </c>
      <c r="B30" s="82">
        <f t="shared" si="17"/>
        <v>0.09229599817706405</v>
      </c>
      <c r="C30" s="82">
        <f t="shared" si="14"/>
        <v>0.0303776372094791</v>
      </c>
      <c r="D30" s="82">
        <f t="shared" si="15"/>
        <v>0.024465284438696902</v>
      </c>
      <c r="E30" s="82">
        <f t="shared" si="0"/>
        <v>0.019740286720354813</v>
      </c>
      <c r="F30" s="82">
        <f t="shared" si="1"/>
        <v>0.01595694754327601</v>
      </c>
      <c r="G30" s="82">
        <f t="shared" si="2"/>
        <v>0.012921887782740737</v>
      </c>
      <c r="H30" s="82">
        <f t="shared" si="3"/>
        <v>0.010482596010396106</v>
      </c>
      <c r="I30" s="82">
        <f t="shared" si="4"/>
        <v>0.008518551279500648</v>
      </c>
      <c r="J30" s="82">
        <f t="shared" si="5"/>
        <v>0.006934325649713984</v>
      </c>
      <c r="K30" s="82">
        <f t="shared" si="6"/>
        <v>0.005654213641006218</v>
      </c>
      <c r="L30" s="83">
        <f t="shared" si="7"/>
        <v>0.004618041920668042</v>
      </c>
      <c r="M30" s="83">
        <f t="shared" si="8"/>
        <v>0.003777893186295716</v>
      </c>
      <c r="N30" s="83">
        <f t="shared" si="9"/>
        <v>0.0030955396564578703</v>
      </c>
      <c r="O30" s="83">
        <f t="shared" si="10"/>
        <v>0.0025404284990604748</v>
      </c>
      <c r="P30" s="83">
        <f t="shared" si="11"/>
        <v>0.002088097429759527</v>
      </c>
      <c r="Q30" s="83">
        <f t="shared" si="12"/>
        <v>0.001718926244865143</v>
      </c>
      <c r="R30" s="83">
        <f t="shared" si="13"/>
        <v>0.0014171512113002876</v>
      </c>
    </row>
    <row r="31" spans="1:18" ht="12.75">
      <c r="A31" s="28">
        <f t="shared" si="16"/>
        <v>26</v>
      </c>
      <c r="B31" s="82">
        <f t="shared" si="17"/>
        <v>0.08390545288824004</v>
      </c>
      <c r="C31" s="82">
        <f t="shared" si="14"/>
        <v>0.026415336703894867</v>
      </c>
      <c r="D31" s="82">
        <f t="shared" si="15"/>
        <v>0.0210907624471525</v>
      </c>
      <c r="E31" s="82">
        <f t="shared" si="0"/>
        <v>0.016872039931927187</v>
      </c>
      <c r="F31" s="82">
        <f t="shared" si="1"/>
        <v>0.013522836901081367</v>
      </c>
      <c r="G31" s="82">
        <f t="shared" si="2"/>
        <v>0.010858729229193897</v>
      </c>
      <c r="H31" s="82">
        <f t="shared" si="3"/>
        <v>0.00873549667533009</v>
      </c>
      <c r="I31" s="82">
        <f t="shared" si="4"/>
        <v>0.0070401250243807</v>
      </c>
      <c r="J31" s="82">
        <f t="shared" si="5"/>
        <v>0.005683873483372118</v>
      </c>
      <c r="K31" s="82">
        <f t="shared" si="6"/>
        <v>0.004596921659354649</v>
      </c>
      <c r="L31" s="83">
        <f t="shared" si="7"/>
        <v>0.003724227355377453</v>
      </c>
      <c r="M31" s="83">
        <f t="shared" si="8"/>
        <v>0.0030223145490365726</v>
      </c>
      <c r="N31" s="83">
        <f t="shared" si="9"/>
        <v>0.002456777505125294</v>
      </c>
      <c r="O31" s="83">
        <f t="shared" si="10"/>
        <v>0.0020003374008350193</v>
      </c>
      <c r="P31" s="83">
        <f t="shared" si="11"/>
        <v>0.0016313261169996305</v>
      </c>
      <c r="Q31" s="83">
        <f t="shared" si="12"/>
        <v>0.0013325009650117388</v>
      </c>
      <c r="R31" s="83">
        <f t="shared" si="13"/>
        <v>0.0010901163163848366</v>
      </c>
    </row>
    <row r="32" spans="1:18" ht="12.75">
      <c r="A32" s="28">
        <f t="shared" si="16"/>
        <v>27</v>
      </c>
      <c r="B32" s="82">
        <f t="shared" si="17"/>
        <v>0.07627768444385458</v>
      </c>
      <c r="C32" s="82">
        <f t="shared" si="14"/>
        <v>0.022969858003386846</v>
      </c>
      <c r="D32" s="82">
        <f t="shared" si="15"/>
        <v>0.01818169176478664</v>
      </c>
      <c r="E32" s="82">
        <f t="shared" si="0"/>
        <v>0.014420546950365118</v>
      </c>
      <c r="F32" s="82">
        <f t="shared" si="1"/>
        <v>0.011460031272102853</v>
      </c>
      <c r="G32" s="82">
        <f t="shared" si="2"/>
        <v>0.00912498254554109</v>
      </c>
      <c r="H32" s="82">
        <f t="shared" si="3"/>
        <v>0.007279580562775074</v>
      </c>
      <c r="I32" s="82">
        <f t="shared" si="4"/>
        <v>0.005818285144116282</v>
      </c>
      <c r="J32" s="82">
        <f t="shared" si="5"/>
        <v>0.004658912691288622</v>
      </c>
      <c r="K32" s="82">
        <f t="shared" si="6"/>
        <v>0.003737334682402154</v>
      </c>
      <c r="L32" s="83">
        <f t="shared" si="7"/>
        <v>0.003003409157562462</v>
      </c>
      <c r="M32" s="83">
        <f t="shared" si="8"/>
        <v>0.0024178516392292584</v>
      </c>
      <c r="N32" s="83">
        <f t="shared" si="9"/>
        <v>0.001949823416766106</v>
      </c>
      <c r="O32" s="83">
        <f t="shared" si="10"/>
        <v>0.0015750688195551336</v>
      </c>
      <c r="P32" s="83">
        <f t="shared" si="11"/>
        <v>0.0012744735289059613</v>
      </c>
      <c r="Q32" s="83">
        <f t="shared" si="12"/>
        <v>0.0010329464845052238</v>
      </c>
      <c r="R32" s="83">
        <f t="shared" si="13"/>
        <v>0.0008385510126037202</v>
      </c>
    </row>
    <row r="33" spans="1:18" ht="12.75">
      <c r="A33" s="28">
        <f t="shared" si="16"/>
        <v>28</v>
      </c>
      <c r="B33" s="82">
        <f t="shared" si="17"/>
        <v>0.06934334949441325</v>
      </c>
      <c r="C33" s="82">
        <f t="shared" si="14"/>
        <v>0.019973789568162478</v>
      </c>
      <c r="D33" s="82">
        <f t="shared" si="15"/>
        <v>0.01567387221102297</v>
      </c>
      <c r="E33" s="82">
        <f t="shared" si="0"/>
        <v>0.012325253803730873</v>
      </c>
      <c r="F33" s="82">
        <f t="shared" si="1"/>
        <v>0.009711890908561742</v>
      </c>
      <c r="G33" s="82">
        <f t="shared" si="2"/>
        <v>0.007668052559278227</v>
      </c>
      <c r="H33" s="82">
        <f t="shared" si="3"/>
        <v>0.0060663171356458954</v>
      </c>
      <c r="I33" s="82">
        <f t="shared" si="4"/>
        <v>0.0048085001191043655</v>
      </c>
      <c r="J33" s="82">
        <f t="shared" si="5"/>
        <v>0.0038187808944988703</v>
      </c>
      <c r="K33" s="82">
        <f t="shared" si="6"/>
        <v>0.0030384834816277674</v>
      </c>
      <c r="L33" s="83">
        <f t="shared" si="7"/>
        <v>0.0024221041593245657</v>
      </c>
      <c r="M33" s="83">
        <f t="shared" si="8"/>
        <v>0.0019342813113834068</v>
      </c>
      <c r="N33" s="83">
        <f t="shared" si="9"/>
        <v>0.0015474789021953223</v>
      </c>
      <c r="O33" s="83">
        <f t="shared" si="10"/>
        <v>0.00124021166894105</v>
      </c>
      <c r="P33" s="83">
        <f t="shared" si="11"/>
        <v>0.0009956824444577823</v>
      </c>
      <c r="Q33" s="83">
        <f t="shared" si="12"/>
        <v>0.0008007337089187783</v>
      </c>
      <c r="R33" s="83">
        <f t="shared" si="13"/>
        <v>0.0006450392404644003</v>
      </c>
    </row>
    <row r="34" spans="1:18" ht="12.75">
      <c r="A34" s="28">
        <f t="shared" si="16"/>
        <v>29</v>
      </c>
      <c r="B34" s="82">
        <f t="shared" si="17"/>
        <v>0.06303940863128477</v>
      </c>
      <c r="C34" s="82">
        <f t="shared" si="14"/>
        <v>0.01736851266796737</v>
      </c>
      <c r="D34" s="82">
        <f t="shared" si="15"/>
        <v>0.013511958802606007</v>
      </c>
      <c r="E34" s="82">
        <f t="shared" si="0"/>
        <v>0.010534404960453738</v>
      </c>
      <c r="F34" s="82">
        <f t="shared" si="1"/>
        <v>0.008230416024204866</v>
      </c>
      <c r="G34" s="82">
        <f t="shared" si="2"/>
        <v>0.006443741646452293</v>
      </c>
      <c r="H34" s="82">
        <f t="shared" si="3"/>
        <v>0.005055264279704913</v>
      </c>
      <c r="I34" s="82">
        <f t="shared" si="4"/>
        <v>0.00397396704058212</v>
      </c>
      <c r="J34" s="82">
        <f t="shared" si="5"/>
        <v>0.003130148274179402</v>
      </c>
      <c r="K34" s="82">
        <f t="shared" si="6"/>
        <v>0.0024703117736811116</v>
      </c>
      <c r="L34" s="83">
        <f t="shared" si="7"/>
        <v>0.001953309805906908</v>
      </c>
      <c r="M34" s="83">
        <f t="shared" si="8"/>
        <v>0.0015474250491067255</v>
      </c>
      <c r="N34" s="83">
        <f t="shared" si="9"/>
        <v>0.0012281578588851766</v>
      </c>
      <c r="O34" s="83">
        <f t="shared" si="10"/>
        <v>0.0009765446212134253</v>
      </c>
      <c r="P34" s="83">
        <f t="shared" si="11"/>
        <v>0.0007778769097326425</v>
      </c>
      <c r="Q34" s="83">
        <f t="shared" si="12"/>
        <v>0.0006207238053633938</v>
      </c>
      <c r="R34" s="83">
        <f t="shared" si="13"/>
        <v>0.0004961840311264616</v>
      </c>
    </row>
    <row r="35" spans="1:18" ht="12.75">
      <c r="A35" s="28">
        <f t="shared" si="16"/>
        <v>30</v>
      </c>
      <c r="B35" s="82">
        <f t="shared" si="17"/>
        <v>0.057308553301167964</v>
      </c>
      <c r="C35" s="82">
        <f t="shared" si="14"/>
        <v>0.015103054493884669</v>
      </c>
      <c r="D35" s="82">
        <f t="shared" si="15"/>
        <v>0.011648240347074144</v>
      </c>
      <c r="E35" s="82">
        <f t="shared" si="0"/>
        <v>0.009003764923464733</v>
      </c>
      <c r="F35" s="82">
        <f t="shared" si="1"/>
        <v>0.00697492883407192</v>
      </c>
      <c r="G35" s="82">
        <f t="shared" si="2"/>
        <v>0.005414908946598565</v>
      </c>
      <c r="H35" s="82">
        <f t="shared" si="3"/>
        <v>0.0042127202330874275</v>
      </c>
      <c r="I35" s="82">
        <f t="shared" si="4"/>
        <v>0.003284270281472827</v>
      </c>
      <c r="J35" s="82">
        <f t="shared" si="5"/>
        <v>0.002565695306704428</v>
      </c>
      <c r="K35" s="82">
        <f t="shared" si="6"/>
        <v>0.0020083835558383023</v>
      </c>
      <c r="L35" s="83">
        <f t="shared" si="7"/>
        <v>0.0015752498434733128</v>
      </c>
      <c r="M35" s="83">
        <f t="shared" si="8"/>
        <v>0.0012379400392853802</v>
      </c>
      <c r="N35" s="83">
        <f t="shared" si="9"/>
        <v>0.0009747284594326798</v>
      </c>
      <c r="O35" s="83">
        <f t="shared" si="10"/>
        <v>0.0007689327726089963</v>
      </c>
      <c r="P35" s="83">
        <f t="shared" si="11"/>
        <v>0.000607716335728627</v>
      </c>
      <c r="Q35" s="83">
        <f t="shared" si="12"/>
        <v>0.0004811812444677472</v>
      </c>
      <c r="R35" s="83">
        <f t="shared" si="13"/>
        <v>0.00038168002394343205</v>
      </c>
    </row>
    <row r="36" spans="1:18" ht="12.75">
      <c r="A36" s="28">
        <f t="shared" si="16"/>
        <v>31</v>
      </c>
      <c r="B36" s="82">
        <f t="shared" si="17"/>
        <v>0.0520986848192436</v>
      </c>
      <c r="C36" s="82">
        <f t="shared" si="14"/>
        <v>0.013133090864247542</v>
      </c>
      <c r="D36" s="82">
        <f t="shared" si="15"/>
        <v>0.010041586506098401</v>
      </c>
      <c r="E36" s="82">
        <f t="shared" si="0"/>
        <v>0.0076955255756108835</v>
      </c>
      <c r="F36" s="82">
        <f t="shared" si="1"/>
        <v>0.005910956639044</v>
      </c>
      <c r="G36" s="82">
        <f t="shared" si="2"/>
        <v>0.004550343652603836</v>
      </c>
      <c r="H36" s="82">
        <f t="shared" si="3"/>
        <v>0.003510600194239523</v>
      </c>
      <c r="I36" s="82">
        <f t="shared" si="4"/>
        <v>0.002714272959894898</v>
      </c>
      <c r="J36" s="82">
        <f t="shared" si="5"/>
        <v>0.002103028939921662</v>
      </c>
      <c r="K36" s="82">
        <f t="shared" si="6"/>
        <v>0.001632832159218132</v>
      </c>
      <c r="L36" s="83">
        <f t="shared" si="7"/>
        <v>0.001270362776994607</v>
      </c>
      <c r="M36" s="83">
        <f t="shared" si="8"/>
        <v>0.0009903520314283043</v>
      </c>
      <c r="N36" s="83">
        <f t="shared" si="9"/>
        <v>0.0007735940154227617</v>
      </c>
      <c r="O36" s="83">
        <f t="shared" si="10"/>
        <v>0.0006054588760700758</v>
      </c>
      <c r="P36" s="83">
        <f t="shared" si="11"/>
        <v>0.00047477838728798974</v>
      </c>
      <c r="Q36" s="83">
        <f t="shared" si="12"/>
        <v>0.0003730087166416644</v>
      </c>
      <c r="R36" s="83">
        <f t="shared" si="13"/>
        <v>0.00029360001841802463</v>
      </c>
    </row>
    <row r="37" spans="1:18" ht="12.75">
      <c r="A37" s="28">
        <f t="shared" si="16"/>
        <v>32</v>
      </c>
      <c r="B37" s="82">
        <f t="shared" si="17"/>
        <v>0.04736244074476691</v>
      </c>
      <c r="C37" s="82">
        <f t="shared" si="14"/>
        <v>0.01142007901238917</v>
      </c>
      <c r="D37" s="82">
        <f t="shared" si="15"/>
        <v>0.008656540091464139</v>
      </c>
      <c r="E37" s="82">
        <f t="shared" si="0"/>
        <v>0.0065773722868469105</v>
      </c>
      <c r="F37" s="82">
        <f t="shared" si="1"/>
        <v>0.005009285287325425</v>
      </c>
      <c r="G37" s="82">
        <f t="shared" si="2"/>
        <v>0.003823818195465408</v>
      </c>
      <c r="H37" s="82">
        <f t="shared" si="3"/>
        <v>0.0029255001618662697</v>
      </c>
      <c r="I37" s="82">
        <f t="shared" si="4"/>
        <v>0.002243200793301569</v>
      </c>
      <c r="J37" s="82">
        <f t="shared" si="5"/>
        <v>0.0017237942130505432</v>
      </c>
      <c r="K37" s="82">
        <f t="shared" si="6"/>
        <v>0.0013275058205025462</v>
      </c>
      <c r="L37" s="83">
        <f t="shared" si="7"/>
        <v>0.001024486110479522</v>
      </c>
      <c r="M37" s="83">
        <f t="shared" si="8"/>
        <v>0.0007922816251426433</v>
      </c>
      <c r="N37" s="83">
        <f t="shared" si="9"/>
        <v>0.000613963504303779</v>
      </c>
      <c r="O37" s="83">
        <f t="shared" si="10"/>
        <v>0.0004767392724961226</v>
      </c>
      <c r="P37" s="83">
        <f t="shared" si="11"/>
        <v>0.00037092061506874204</v>
      </c>
      <c r="Q37" s="83">
        <f t="shared" si="12"/>
        <v>0.000289154043908267</v>
      </c>
      <c r="R37" s="83">
        <f t="shared" si="13"/>
        <v>0.0002258461680138651</v>
      </c>
    </row>
    <row r="38" spans="1:18" ht="12.75">
      <c r="A38" s="28">
        <f t="shared" si="16"/>
        <v>33</v>
      </c>
      <c r="B38" s="82">
        <f t="shared" si="17"/>
        <v>0.04305676431342446</v>
      </c>
      <c r="C38" s="82">
        <f t="shared" si="14"/>
        <v>0.009930503489034062</v>
      </c>
      <c r="D38" s="82">
        <f t="shared" si="15"/>
        <v>0.007462534561607018</v>
      </c>
      <c r="E38" s="82">
        <f t="shared" si="0"/>
        <v>0.00562168571525377</v>
      </c>
      <c r="F38" s="82">
        <f t="shared" si="1"/>
        <v>0.00424515702315714</v>
      </c>
      <c r="G38" s="82">
        <f t="shared" si="2"/>
        <v>0.0032132926012314353</v>
      </c>
      <c r="H38" s="82">
        <f t="shared" si="3"/>
        <v>0.002437916801555225</v>
      </c>
      <c r="I38" s="82">
        <f t="shared" si="4"/>
        <v>0.0018538849531417924</v>
      </c>
      <c r="J38" s="82">
        <f t="shared" si="5"/>
        <v>0.001412946076270937</v>
      </c>
      <c r="K38" s="82">
        <f t="shared" si="6"/>
        <v>0.0010792730247988181</v>
      </c>
      <c r="L38" s="83">
        <f t="shared" si="7"/>
        <v>0.0008261984761931628</v>
      </c>
      <c r="M38" s="83">
        <f t="shared" si="8"/>
        <v>0.0006338253001141146</v>
      </c>
      <c r="N38" s="83">
        <f t="shared" si="9"/>
        <v>0.00048727262246331664</v>
      </c>
      <c r="O38" s="83">
        <f t="shared" si="10"/>
        <v>0.00037538525393395486</v>
      </c>
      <c r="P38" s="83">
        <f t="shared" si="11"/>
        <v>0.00028978173052245467</v>
      </c>
      <c r="Q38" s="83">
        <f t="shared" si="12"/>
        <v>0.0002241504216343155</v>
      </c>
      <c r="R38" s="83">
        <f t="shared" si="13"/>
        <v>0.000173727821549127</v>
      </c>
    </row>
    <row r="39" spans="1:18" ht="12.75">
      <c r="A39" s="28">
        <f t="shared" si="16"/>
        <v>34</v>
      </c>
      <c r="B39" s="82">
        <f t="shared" si="17"/>
        <v>0.039142513012204054</v>
      </c>
      <c r="C39" s="82">
        <f t="shared" si="14"/>
        <v>0.00863522042524701</v>
      </c>
      <c r="D39" s="82">
        <f t="shared" si="15"/>
        <v>0.006433219449661222</v>
      </c>
      <c r="E39" s="82">
        <f t="shared" si="0"/>
        <v>0.004804859585686983</v>
      </c>
      <c r="F39" s="82">
        <f t="shared" si="1"/>
        <v>0.003597590697590797</v>
      </c>
      <c r="G39" s="82">
        <f t="shared" si="2"/>
        <v>0.002700245883387761</v>
      </c>
      <c r="H39" s="82">
        <f t="shared" si="3"/>
        <v>0.002031597334629354</v>
      </c>
      <c r="I39" s="82">
        <f t="shared" si="4"/>
        <v>0.0015321363249105723</v>
      </c>
      <c r="J39" s="82">
        <f t="shared" si="5"/>
        <v>0.001158152521533555</v>
      </c>
      <c r="K39" s="82">
        <f t="shared" si="6"/>
        <v>0.0008774577437388765</v>
      </c>
      <c r="L39" s="83">
        <f t="shared" si="7"/>
        <v>0.0006662890937041635</v>
      </c>
      <c r="M39" s="83">
        <f t="shared" si="8"/>
        <v>0.0005070602400912917</v>
      </c>
      <c r="N39" s="83">
        <f t="shared" si="9"/>
        <v>0.00038672430354231484</v>
      </c>
      <c r="O39" s="83">
        <f t="shared" si="10"/>
        <v>0.0002955789401054763</v>
      </c>
      <c r="P39" s="83">
        <f t="shared" si="11"/>
        <v>0.00022639197697066774</v>
      </c>
      <c r="Q39" s="83">
        <f t="shared" si="12"/>
        <v>0.0001737600167707872</v>
      </c>
      <c r="R39" s="83">
        <f t="shared" si="13"/>
        <v>0.00013363678580702076</v>
      </c>
    </row>
    <row r="40" spans="1:18" ht="12.75">
      <c r="A40" s="28">
        <f t="shared" si="16"/>
        <v>35</v>
      </c>
      <c r="B40" s="82">
        <f t="shared" si="17"/>
        <v>0.03558410273836731</v>
      </c>
      <c r="C40" s="82">
        <f t="shared" si="14"/>
        <v>0.00750888732630175</v>
      </c>
      <c r="D40" s="82">
        <f t="shared" si="15"/>
        <v>0.005545878835914847</v>
      </c>
      <c r="E40" s="82">
        <f t="shared" si="0"/>
        <v>0.004106717594604259</v>
      </c>
      <c r="F40" s="82">
        <f t="shared" si="1"/>
        <v>0.003048805675924404</v>
      </c>
      <c r="G40" s="82">
        <f t="shared" si="2"/>
        <v>0.0022691141877208072</v>
      </c>
      <c r="H40" s="82">
        <f t="shared" si="3"/>
        <v>0.0016929977788577952</v>
      </c>
      <c r="I40" s="82">
        <f t="shared" si="4"/>
        <v>0.0012662283676946877</v>
      </c>
      <c r="J40" s="82">
        <f t="shared" si="5"/>
        <v>0.0009493053455193074</v>
      </c>
      <c r="K40" s="82">
        <f t="shared" si="6"/>
        <v>0.0007133802794625012</v>
      </c>
      <c r="L40" s="83">
        <f t="shared" si="7"/>
        <v>0.0005373299142775513</v>
      </c>
      <c r="M40" s="83">
        <f t="shared" si="8"/>
        <v>0.0004056481920730334</v>
      </c>
      <c r="N40" s="83">
        <f t="shared" si="9"/>
        <v>0.0003069240504304086</v>
      </c>
      <c r="O40" s="83">
        <f t="shared" si="10"/>
        <v>0.00023273932291769788</v>
      </c>
      <c r="P40" s="83">
        <f t="shared" si="11"/>
        <v>0.00017686873200833413</v>
      </c>
      <c r="Q40" s="83">
        <f t="shared" si="12"/>
        <v>0.00013469768741921487</v>
      </c>
      <c r="R40" s="83">
        <f t="shared" si="13"/>
        <v>0.0001027975275438621</v>
      </c>
    </row>
    <row r="41" spans="1:18" ht="12.75">
      <c r="A41" s="28">
        <f t="shared" si="16"/>
        <v>36</v>
      </c>
      <c r="B41" s="82">
        <f t="shared" si="17"/>
        <v>0.03234918430760665</v>
      </c>
      <c r="C41" s="82">
        <f t="shared" si="14"/>
        <v>0.0065294672402623904</v>
      </c>
      <c r="D41" s="82">
        <f t="shared" si="15"/>
        <v>0.004780930030961075</v>
      </c>
      <c r="E41" s="82">
        <f t="shared" si="0"/>
        <v>0.0035100150381232992</v>
      </c>
      <c r="F41" s="82">
        <f t="shared" si="1"/>
        <v>0.0025837336236647496</v>
      </c>
      <c r="G41" s="82">
        <f t="shared" si="2"/>
        <v>0.0019068186451435358</v>
      </c>
      <c r="H41" s="82">
        <f t="shared" si="3"/>
        <v>0.0014108314823814958</v>
      </c>
      <c r="I41" s="82">
        <f t="shared" si="4"/>
        <v>0.0010464697253675106</v>
      </c>
      <c r="J41" s="82">
        <f t="shared" si="5"/>
        <v>0.0007781191356715635</v>
      </c>
      <c r="K41" s="82">
        <f t="shared" si="6"/>
        <v>0.000579983967042684</v>
      </c>
      <c r="L41" s="83">
        <f t="shared" si="7"/>
        <v>0.00043333057603028326</v>
      </c>
      <c r="M41" s="83">
        <f t="shared" si="8"/>
        <v>0.0003245185536584267</v>
      </c>
      <c r="N41" s="83">
        <f t="shared" si="9"/>
        <v>0.00024359051621460998</v>
      </c>
      <c r="O41" s="83">
        <f t="shared" si="10"/>
        <v>0.00018325930938401406</v>
      </c>
      <c r="P41" s="83">
        <f t="shared" si="11"/>
        <v>0.00013817869688151108</v>
      </c>
      <c r="Q41" s="83">
        <f t="shared" si="12"/>
        <v>0.00010441681195287977</v>
      </c>
      <c r="R41" s="83">
        <f t="shared" si="13"/>
        <v>7.907502118758623E-05</v>
      </c>
    </row>
    <row r="42" spans="1:18" ht="12.75">
      <c r="A42" s="28">
        <f t="shared" si="16"/>
        <v>37</v>
      </c>
      <c r="B42" s="82">
        <f t="shared" si="17"/>
        <v>0.0294083493705515</v>
      </c>
      <c r="C42" s="82">
        <f t="shared" si="14"/>
        <v>0.005677797600228166</v>
      </c>
      <c r="D42" s="82">
        <f t="shared" si="15"/>
        <v>0.004121491406000926</v>
      </c>
      <c r="E42" s="82">
        <f t="shared" si="0"/>
        <v>0.0030000128530968373</v>
      </c>
      <c r="F42" s="82">
        <f t="shared" si="1"/>
        <v>0.0021896047658175846</v>
      </c>
      <c r="G42" s="82">
        <f t="shared" si="2"/>
        <v>0.0016023686093643158</v>
      </c>
      <c r="H42" s="82">
        <f t="shared" si="3"/>
        <v>0.0011756929019845798</v>
      </c>
      <c r="I42" s="82">
        <f t="shared" si="4"/>
        <v>0.0008648510127004221</v>
      </c>
      <c r="J42" s="82">
        <f t="shared" si="5"/>
        <v>0.000637802570222593</v>
      </c>
      <c r="K42" s="82">
        <f t="shared" si="6"/>
        <v>0.0004715316805225073</v>
      </c>
      <c r="L42" s="83">
        <f t="shared" si="7"/>
        <v>0.00034946014195990586</v>
      </c>
      <c r="M42" s="83">
        <f t="shared" si="8"/>
        <v>0.00025961484292674134</v>
      </c>
      <c r="N42" s="83">
        <f t="shared" si="9"/>
        <v>0.00019332580651953174</v>
      </c>
      <c r="O42" s="83">
        <f t="shared" si="10"/>
        <v>0.00014429866880631028</v>
      </c>
      <c r="P42" s="83">
        <f t="shared" si="11"/>
        <v>0.00010795210693868053</v>
      </c>
      <c r="Q42" s="83">
        <f t="shared" si="12"/>
        <v>8.094326507975174E-05</v>
      </c>
      <c r="R42" s="83">
        <f t="shared" si="13"/>
        <v>6.082693937506633E-05</v>
      </c>
    </row>
    <row r="43" spans="1:18" ht="12.75">
      <c r="A43" s="28">
        <f t="shared" si="16"/>
        <v>38</v>
      </c>
      <c r="B43" s="82">
        <f t="shared" si="17"/>
        <v>0.02673486306413772</v>
      </c>
      <c r="C43" s="82">
        <f t="shared" si="14"/>
        <v>0.004937215304546232</v>
      </c>
      <c r="D43" s="82">
        <f t="shared" si="15"/>
        <v>0.0035530098327594194</v>
      </c>
      <c r="E43" s="82">
        <f t="shared" si="0"/>
        <v>0.0025641135496554165</v>
      </c>
      <c r="F43" s="82">
        <f t="shared" si="1"/>
        <v>0.0018555972591674443</v>
      </c>
      <c r="G43" s="82">
        <f t="shared" si="2"/>
        <v>0.0013465282431632905</v>
      </c>
      <c r="H43" s="82">
        <f t="shared" si="3"/>
        <v>0.00097974408498715</v>
      </c>
      <c r="I43" s="82">
        <f t="shared" si="4"/>
        <v>0.0007147529030582001</v>
      </c>
      <c r="J43" s="82">
        <f t="shared" si="5"/>
        <v>0.0005227889919857321</v>
      </c>
      <c r="K43" s="82">
        <f t="shared" si="6"/>
        <v>0.000383359089855697</v>
      </c>
      <c r="L43" s="83">
        <f t="shared" si="7"/>
        <v>0.00028182269512895634</v>
      </c>
      <c r="M43" s="83">
        <f t="shared" si="8"/>
        <v>0.0002076918743413931</v>
      </c>
      <c r="N43" s="83">
        <f t="shared" si="9"/>
        <v>0.00015343317977740612</v>
      </c>
      <c r="O43" s="83">
        <f t="shared" si="10"/>
        <v>0.00011362099906008684</v>
      </c>
      <c r="P43" s="83">
        <f t="shared" si="11"/>
        <v>8.433758354584416E-05</v>
      </c>
      <c r="Q43" s="83">
        <f t="shared" si="12"/>
        <v>6.274671711608662E-05</v>
      </c>
      <c r="R43" s="83">
        <f t="shared" si="13"/>
        <v>4.678995336543564E-05</v>
      </c>
    </row>
    <row r="44" spans="1:18" ht="12.75">
      <c r="A44" s="28">
        <f t="shared" si="16"/>
        <v>39</v>
      </c>
      <c r="B44" s="82">
        <f t="shared" si="17"/>
        <v>0.024304420967397926</v>
      </c>
      <c r="C44" s="82">
        <f t="shared" si="14"/>
        <v>0.00429323069960542</v>
      </c>
      <c r="D44" s="82">
        <f t="shared" si="15"/>
        <v>0.0030629395109995</v>
      </c>
      <c r="E44" s="82">
        <f t="shared" si="0"/>
        <v>0.002191550042440527</v>
      </c>
      <c r="F44" s="82">
        <f t="shared" si="1"/>
        <v>0.001572540050141902</v>
      </c>
      <c r="G44" s="82">
        <f t="shared" si="2"/>
        <v>0.0011315363387926812</v>
      </c>
      <c r="H44" s="82">
        <f t="shared" si="3"/>
        <v>0.0008164534041559583</v>
      </c>
      <c r="I44" s="82">
        <f t="shared" si="4"/>
        <v>0.0005907048785604959</v>
      </c>
      <c r="J44" s="82">
        <f t="shared" si="5"/>
        <v>0.00042851556720141965</v>
      </c>
      <c r="K44" s="82">
        <f t="shared" si="6"/>
        <v>0.0003116740567932496</v>
      </c>
      <c r="L44" s="83">
        <f t="shared" si="7"/>
        <v>0.0002272763670394809</v>
      </c>
      <c r="M44" s="83">
        <f t="shared" si="8"/>
        <v>0.00016615349947311447</v>
      </c>
      <c r="N44" s="83">
        <f t="shared" si="9"/>
        <v>0.00012177236490270327</v>
      </c>
      <c r="O44" s="83">
        <f t="shared" si="10"/>
        <v>8.946535359061955E-05</v>
      </c>
      <c r="P44" s="83">
        <f t="shared" si="11"/>
        <v>6.588873714519074E-05</v>
      </c>
      <c r="Q44" s="83">
        <f t="shared" si="12"/>
        <v>4.864086598146249E-05</v>
      </c>
      <c r="R44" s="83">
        <f t="shared" si="13"/>
        <v>3.599227181956587E-05</v>
      </c>
    </row>
    <row r="45" spans="1:18" ht="12.75">
      <c r="A45" s="28">
        <f t="shared" si="16"/>
        <v>40</v>
      </c>
      <c r="B45" s="82">
        <f t="shared" si="17"/>
        <v>0.022094928152179935</v>
      </c>
      <c r="C45" s="82">
        <f t="shared" si="14"/>
        <v>0.0037332440866134084</v>
      </c>
      <c r="D45" s="82">
        <f t="shared" si="15"/>
        <v>0.002640465095689224</v>
      </c>
      <c r="E45" s="82">
        <f t="shared" si="0"/>
        <v>0.001873119694393613</v>
      </c>
      <c r="F45" s="82">
        <f t="shared" si="1"/>
        <v>0.00133266105944229</v>
      </c>
      <c r="G45" s="82">
        <f t="shared" si="2"/>
        <v>0.0009508708729350263</v>
      </c>
      <c r="H45" s="82">
        <f t="shared" si="3"/>
        <v>0.000680377836796632</v>
      </c>
      <c r="I45" s="82">
        <f t="shared" si="4"/>
        <v>0.0004881858500499967</v>
      </c>
      <c r="J45" s="82">
        <f t="shared" si="5"/>
        <v>0.00035124226819788505</v>
      </c>
      <c r="K45" s="82">
        <f t="shared" si="6"/>
        <v>0.000253393542108333</v>
      </c>
      <c r="L45" s="83">
        <f t="shared" si="7"/>
        <v>0.00018328739277377493</v>
      </c>
      <c r="M45" s="83">
        <f t="shared" si="8"/>
        <v>0.00013292279957849158</v>
      </c>
      <c r="N45" s="83">
        <f t="shared" si="9"/>
        <v>9.66447340497645E-05</v>
      </c>
      <c r="O45" s="83">
        <f t="shared" si="10"/>
        <v>7.044516030757445E-05</v>
      </c>
      <c r="P45" s="83">
        <f t="shared" si="11"/>
        <v>5.147557589468027E-05</v>
      </c>
      <c r="Q45" s="83">
        <f t="shared" si="12"/>
        <v>3.7706097660048445E-05</v>
      </c>
      <c r="R45" s="83">
        <f t="shared" si="13"/>
        <v>2.7686362938127596E-05</v>
      </c>
    </row>
    <row r="46" spans="1:18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50" ht="12.75">
      <c r="A50" s="90" t="s">
        <v>80</v>
      </c>
    </row>
    <row r="52" ht="15">
      <c r="C52" s="59" t="s">
        <v>81</v>
      </c>
    </row>
    <row r="53" spans="1:11" ht="15">
      <c r="A53" s="72" t="s">
        <v>76</v>
      </c>
      <c r="B53" s="72" t="s">
        <v>6</v>
      </c>
      <c r="C53" s="88" t="s">
        <v>89</v>
      </c>
      <c r="D53" s="72"/>
      <c r="E53" s="72"/>
      <c r="F53" s="72"/>
      <c r="G53" s="72"/>
      <c r="H53" s="72"/>
      <c r="I53" s="72"/>
      <c r="J53" s="72"/>
      <c r="K53" s="72"/>
    </row>
    <row r="54" spans="1:18" ht="12.75">
      <c r="A54" s="84" t="s">
        <v>77</v>
      </c>
      <c r="B54" s="85">
        <v>0.1</v>
      </c>
      <c r="C54" s="86">
        <v>0.15</v>
      </c>
      <c r="D54" s="86">
        <v>0.16</v>
      </c>
      <c r="E54" s="86">
        <v>0.17</v>
      </c>
      <c r="F54" s="86">
        <v>0.18</v>
      </c>
      <c r="G54" s="86">
        <v>0.19</v>
      </c>
      <c r="H54" s="86">
        <v>0.2</v>
      </c>
      <c r="I54" s="86">
        <v>0.21</v>
      </c>
      <c r="J54" s="86">
        <v>0.22</v>
      </c>
      <c r="K54" s="86">
        <v>0.23</v>
      </c>
      <c r="L54" s="86">
        <v>0.24</v>
      </c>
      <c r="M54" s="86">
        <v>0.25</v>
      </c>
      <c r="N54" s="86">
        <v>0.26</v>
      </c>
      <c r="O54" s="86">
        <v>0.27</v>
      </c>
      <c r="P54" s="86">
        <v>0.28</v>
      </c>
      <c r="Q54" s="86">
        <v>0.29</v>
      </c>
      <c r="R54" s="86">
        <v>0.3</v>
      </c>
    </row>
    <row r="55" spans="1:18" ht="12.75">
      <c r="A55" s="28">
        <v>0</v>
      </c>
      <c r="B55" s="91">
        <f>(1-1/(1+$B$54)^$A55)/$B$54</f>
        <v>0</v>
      </c>
      <c r="C55" s="91">
        <f>(1-1/(1+$C$54)^$A55)/$C$54</f>
        <v>0</v>
      </c>
      <c r="D55" s="91">
        <f>(1-1/(1+$D$54)^$A55)/$D$54</f>
        <v>0</v>
      </c>
      <c r="E55" s="91">
        <f>(1-1/(1+$E$54)^$A55)/$E$54</f>
        <v>0</v>
      </c>
      <c r="F55" s="91">
        <f>(1-1/(1+$F$54)^$A55)/$F$54</f>
        <v>0</v>
      </c>
      <c r="G55" s="91">
        <f>(1-1/(1+$G$54)^$A55)/$G$54</f>
        <v>0</v>
      </c>
      <c r="H55" s="91">
        <f>(1-1/(1+$H$54)^$A55)/$H$54</f>
        <v>0</v>
      </c>
      <c r="I55" s="91">
        <f>(1-1/(1+$I$54)^$A55)/$I$54</f>
        <v>0</v>
      </c>
      <c r="J55" s="91">
        <f>(1-1/(1+$J$54)^$A55)/$J$54</f>
        <v>0</v>
      </c>
      <c r="K55" s="91">
        <f>(1-1/(1+$K$54)^$A55)/$K$54</f>
        <v>0</v>
      </c>
      <c r="L55" s="91">
        <f>(1-1/(1+$L$54)^$A55)/$L$54</f>
        <v>0</v>
      </c>
      <c r="M55" s="91">
        <f>(1-1/(1+$M$54)^$A55)/$M$54</f>
        <v>0</v>
      </c>
      <c r="N55" s="91">
        <f>(1-1/(1+$N$54)^$A55)/$N$54</f>
        <v>0</v>
      </c>
      <c r="O55" s="91">
        <f>(1-1/(1+$O$54)^$A55)/$O$54</f>
        <v>0</v>
      </c>
      <c r="P55" s="91">
        <f>(1-1/(1+$P$54)^$A55)/$P$54</f>
        <v>0</v>
      </c>
      <c r="Q55" s="91">
        <f>(1-1/(1+$Q$54)^$A55)/$Q$54</f>
        <v>0</v>
      </c>
      <c r="R55" s="91">
        <f>(1-1/(1+$R$54)^$A55)/$R$54</f>
        <v>0</v>
      </c>
    </row>
    <row r="56" spans="1:18" ht="12.75">
      <c r="A56" s="28">
        <f>A55+1</f>
        <v>1</v>
      </c>
      <c r="B56" s="91">
        <f>(1-1/(1+$B$4)^$A56)/$B$4</f>
        <v>0.9090909090909094</v>
      </c>
      <c r="C56" s="91">
        <f>(1-1/(1+$C$54)^$A56)/$C$54</f>
        <v>0.8695652173913038</v>
      </c>
      <c r="D56" s="91">
        <f aca="true" t="shared" si="18" ref="D56:D95">(1-1/(1+$D$54)^$A56)/$D$54</f>
        <v>0.862068965517241</v>
      </c>
      <c r="E56" s="91">
        <f aca="true" t="shared" si="19" ref="E56:E95">(1-1/(1+$E$54)^$A56)/$E$54</f>
        <v>0.8547008547008542</v>
      </c>
      <c r="F56" s="91">
        <f aca="true" t="shared" si="20" ref="F56:F95">(1-1/(1+$F$54)^$A56)/$F$54</f>
        <v>0.8474576271186437</v>
      </c>
      <c r="G56" s="91">
        <f aca="true" t="shared" si="21" ref="G56:G95">(1-1/(1+$G$54)^$A56)/$G$54</f>
        <v>0.8403361344537814</v>
      </c>
      <c r="H56" s="91">
        <f aca="true" t="shared" si="22" ref="H56:H95">(1-1/(1+$H$54)^$A56)/$H$54</f>
        <v>0.8333333333333331</v>
      </c>
      <c r="I56" s="91">
        <f aca="true" t="shared" si="23" ref="I56:I95">(1-1/(1+$I$54)^$A56)/$I$54</f>
        <v>0.8264462809917354</v>
      </c>
      <c r="J56" s="91">
        <f aca="true" t="shared" si="24" ref="J56:J95">(1-1/(1+$J$54)^$A56)/$J$54</f>
        <v>0.8196721311475409</v>
      </c>
      <c r="K56" s="91">
        <f aca="true" t="shared" si="25" ref="K56:K95">(1-1/(1+$K$54)^$A56)/$K$54</f>
        <v>0.8130081300813009</v>
      </c>
      <c r="L56" s="91">
        <f aca="true" t="shared" si="26" ref="L56:L95">(1-1/(1+$L$54)^$A56)/$L$54</f>
        <v>0.8064516129032255</v>
      </c>
      <c r="M56" s="91">
        <f aca="true" t="shared" si="27" ref="M56:M95">(1-1/(1+$M$54)^$A56)/$M$54</f>
        <v>0.7999999999999998</v>
      </c>
      <c r="N56" s="91">
        <f aca="true" t="shared" si="28" ref="N56:N95">(1-1/(1+$N$54)^$A56)/$N$54</f>
        <v>0.7936507936507938</v>
      </c>
      <c r="O56" s="91">
        <f aca="true" t="shared" si="29" ref="O56:O95">(1-1/(1+$O$54)^$A56)/$O$54</f>
        <v>0.7874015748031498</v>
      </c>
      <c r="P56" s="91">
        <f aca="true" t="shared" si="30" ref="P56:P95">(1-1/(1+$P$54)^$A56)/$P$54</f>
        <v>0.7812499999999999</v>
      </c>
      <c r="Q56" s="91">
        <f aca="true" t="shared" si="31" ref="Q56:Q95">(1-1/(1+$Q$54)^$A56)/$Q$54</f>
        <v>0.7751937984496127</v>
      </c>
      <c r="R56" s="91">
        <f aca="true" t="shared" si="32" ref="R56:R95">(1-1/(1+$R$54)^$A56)/$R$54</f>
        <v>0.7692307692307695</v>
      </c>
    </row>
    <row r="57" spans="1:18" ht="12.75">
      <c r="A57" s="28">
        <f aca="true" t="shared" si="33" ref="A57:A95">A56+1</f>
        <v>2</v>
      </c>
      <c r="B57" s="91">
        <f>(1-1/(1+$B$4)^$A57)/$B$4</f>
        <v>1.7355371900826455</v>
      </c>
      <c r="C57" s="91">
        <f aca="true" t="shared" si="34" ref="C57:C95">(1-1/(1+$C$54)^$A57)/$C$54</f>
        <v>1.62570888468809</v>
      </c>
      <c r="D57" s="91">
        <f t="shared" si="18"/>
        <v>1.6052318668252075</v>
      </c>
      <c r="E57" s="91">
        <f t="shared" si="19"/>
        <v>1.5852144057272257</v>
      </c>
      <c r="F57" s="91">
        <f t="shared" si="20"/>
        <v>1.5656420568802065</v>
      </c>
      <c r="G57" s="91">
        <f t="shared" si="21"/>
        <v>1.5465009533225056</v>
      </c>
      <c r="H57" s="91">
        <f t="shared" si="22"/>
        <v>1.527777777777778</v>
      </c>
      <c r="I57" s="91">
        <f t="shared" si="23"/>
        <v>1.509459736356806</v>
      </c>
      <c r="J57" s="91">
        <f t="shared" si="24"/>
        <v>1.4915345337274923</v>
      </c>
      <c r="K57" s="91">
        <f t="shared" si="25"/>
        <v>1.4739903496595939</v>
      </c>
      <c r="L57" s="91">
        <f t="shared" si="26"/>
        <v>1.4568158168574403</v>
      </c>
      <c r="M57" s="91">
        <f t="shared" si="27"/>
        <v>1.44</v>
      </c>
      <c r="N57" s="91">
        <f t="shared" si="28"/>
        <v>1.4235323759133287</v>
      </c>
      <c r="O57" s="91">
        <f t="shared" si="29"/>
        <v>1.4074028148056295</v>
      </c>
      <c r="P57" s="91">
        <f t="shared" si="30"/>
        <v>1.3916015624999998</v>
      </c>
      <c r="Q57" s="91">
        <f t="shared" si="31"/>
        <v>1.376119223604351</v>
      </c>
      <c r="R57" s="91">
        <f t="shared" si="32"/>
        <v>1.3609467455621305</v>
      </c>
    </row>
    <row r="58" spans="1:18" ht="12.75">
      <c r="A58" s="28">
        <f t="shared" si="33"/>
        <v>3</v>
      </c>
      <c r="B58" s="91">
        <f aca="true" t="shared" si="35" ref="B58:B95">(1-1/(1+$B$4)^$A58)/$B$4</f>
        <v>2.4868519909842246</v>
      </c>
      <c r="C58" s="91">
        <f t="shared" si="34"/>
        <v>2.283225117120078</v>
      </c>
      <c r="D58" s="91">
        <f t="shared" si="18"/>
        <v>2.2458895403665577</v>
      </c>
      <c r="E58" s="91">
        <f t="shared" si="19"/>
        <v>2.209584962160022</v>
      </c>
      <c r="F58" s="91">
        <f t="shared" si="20"/>
        <v>2.174272929559497</v>
      </c>
      <c r="G58" s="91">
        <f t="shared" si="21"/>
        <v>2.1399167674979034</v>
      </c>
      <c r="H58" s="91">
        <f t="shared" si="22"/>
        <v>2.1064814814814814</v>
      </c>
      <c r="I58" s="91">
        <f t="shared" si="23"/>
        <v>2.073933666410584</v>
      </c>
      <c r="J58" s="91">
        <f t="shared" si="24"/>
        <v>2.0422414210881086</v>
      </c>
      <c r="K58" s="91">
        <f t="shared" si="25"/>
        <v>2.01137426801593</v>
      </c>
      <c r="L58" s="91">
        <f t="shared" si="26"/>
        <v>1.9813030781108392</v>
      </c>
      <c r="M58" s="91">
        <f t="shared" si="27"/>
        <v>1.952</v>
      </c>
      <c r="N58" s="91">
        <f t="shared" si="28"/>
        <v>1.9234383935820065</v>
      </c>
      <c r="O58" s="91">
        <f t="shared" si="29"/>
        <v>1.8955927675634874</v>
      </c>
      <c r="P58" s="91">
        <f t="shared" si="30"/>
        <v>1.8684387207031248</v>
      </c>
      <c r="Q58" s="91">
        <f t="shared" si="31"/>
        <v>1.841952886515001</v>
      </c>
      <c r="R58" s="91">
        <f t="shared" si="32"/>
        <v>1.8161128812016392</v>
      </c>
    </row>
    <row r="59" spans="1:18" ht="12.75">
      <c r="A59" s="28">
        <f t="shared" si="33"/>
        <v>4</v>
      </c>
      <c r="B59" s="91">
        <f t="shared" si="35"/>
        <v>3.1698654463492946</v>
      </c>
      <c r="C59" s="91">
        <f t="shared" si="34"/>
        <v>2.8549783627131107</v>
      </c>
      <c r="D59" s="91">
        <f t="shared" si="18"/>
        <v>2.798180638247033</v>
      </c>
      <c r="E59" s="91">
        <f t="shared" si="19"/>
        <v>2.7432350103931804</v>
      </c>
      <c r="F59" s="91">
        <f t="shared" si="20"/>
        <v>2.690061804711438</v>
      </c>
      <c r="G59" s="91">
        <f t="shared" si="21"/>
        <v>2.638585518905801</v>
      </c>
      <c r="H59" s="91">
        <f t="shared" si="22"/>
        <v>2.588734567901234</v>
      </c>
      <c r="I59" s="91">
        <f t="shared" si="23"/>
        <v>2.540441046620317</v>
      </c>
      <c r="J59" s="91">
        <f t="shared" si="24"/>
        <v>2.4936405090886136</v>
      </c>
      <c r="K59" s="91">
        <f t="shared" si="25"/>
        <v>2.448271762614577</v>
      </c>
      <c r="L59" s="91">
        <f t="shared" si="26"/>
        <v>2.4042766758958383</v>
      </c>
      <c r="M59" s="91">
        <f t="shared" si="27"/>
        <v>2.3616</v>
      </c>
      <c r="N59" s="91">
        <f t="shared" si="28"/>
        <v>2.3201892012555607</v>
      </c>
      <c r="O59" s="91">
        <f t="shared" si="29"/>
        <v>2.2799943051681004</v>
      </c>
      <c r="P59" s="91">
        <f t="shared" si="30"/>
        <v>2.2409677505493164</v>
      </c>
      <c r="Q59" s="91">
        <f t="shared" si="31"/>
        <v>2.203064253112404</v>
      </c>
      <c r="R59" s="91">
        <f t="shared" si="32"/>
        <v>2.166240677847415</v>
      </c>
    </row>
    <row r="60" spans="1:18" ht="12.75">
      <c r="A60" s="28">
        <f t="shared" si="33"/>
        <v>5</v>
      </c>
      <c r="B60" s="91">
        <f t="shared" si="35"/>
        <v>3.7907867694084505</v>
      </c>
      <c r="C60" s="91">
        <f t="shared" si="34"/>
        <v>3.352155098011401</v>
      </c>
      <c r="D60" s="91">
        <f t="shared" si="18"/>
        <v>3.274293653661235</v>
      </c>
      <c r="E60" s="91">
        <f t="shared" si="19"/>
        <v>3.199346162729214</v>
      </c>
      <c r="F60" s="91">
        <f t="shared" si="20"/>
        <v>3.127171020941896</v>
      </c>
      <c r="G60" s="91">
        <f t="shared" si="21"/>
        <v>3.0576348898368075</v>
      </c>
      <c r="H60" s="91">
        <f t="shared" si="22"/>
        <v>2.9906121399176953</v>
      </c>
      <c r="I60" s="91">
        <f t="shared" si="23"/>
        <v>2.9259843360498485</v>
      </c>
      <c r="J60" s="91">
        <f t="shared" si="24"/>
        <v>2.8636397615480433</v>
      </c>
      <c r="K60" s="91">
        <f t="shared" si="25"/>
        <v>2.8034729777354284</v>
      </c>
      <c r="L60" s="91">
        <f t="shared" si="26"/>
        <v>2.745384416045031</v>
      </c>
      <c r="M60" s="91">
        <f t="shared" si="27"/>
        <v>2.68928</v>
      </c>
      <c r="N60" s="91">
        <f t="shared" si="28"/>
        <v>2.6350707946472705</v>
      </c>
      <c r="O60" s="91">
        <f t="shared" si="29"/>
        <v>2.5826726812347247</v>
      </c>
      <c r="P60" s="91">
        <f t="shared" si="30"/>
        <v>2.532006055116653</v>
      </c>
      <c r="Q60" s="91">
        <f t="shared" si="31"/>
        <v>2.482995545048375</v>
      </c>
      <c r="R60" s="91">
        <f t="shared" si="32"/>
        <v>2.435569752190319</v>
      </c>
    </row>
    <row r="61" spans="1:18" ht="12.75">
      <c r="A61" s="28">
        <f t="shared" si="33"/>
        <v>6</v>
      </c>
      <c r="B61" s="91">
        <f t="shared" si="35"/>
        <v>4.355260699462227</v>
      </c>
      <c r="C61" s="91">
        <f t="shared" si="34"/>
        <v>3.784482693922957</v>
      </c>
      <c r="D61" s="91">
        <f t="shared" si="18"/>
        <v>3.6847359083286513</v>
      </c>
      <c r="E61" s="91">
        <f t="shared" si="19"/>
        <v>3.5891847544694135</v>
      </c>
      <c r="F61" s="91">
        <f t="shared" si="20"/>
        <v>3.497602560120251</v>
      </c>
      <c r="G61" s="91">
        <f t="shared" si="21"/>
        <v>3.409777218350259</v>
      </c>
      <c r="H61" s="91">
        <f t="shared" si="22"/>
        <v>3.325510116598079</v>
      </c>
      <c r="I61" s="91">
        <f t="shared" si="23"/>
        <v>3.2446151537602055</v>
      </c>
      <c r="J61" s="91">
        <f t="shared" si="24"/>
        <v>3.166917837334462</v>
      </c>
      <c r="K61" s="91">
        <f t="shared" si="25"/>
        <v>3.0922544534434375</v>
      </c>
      <c r="L61" s="91">
        <f t="shared" si="26"/>
        <v>3.0204713032621218</v>
      </c>
      <c r="M61" s="91">
        <f t="shared" si="27"/>
        <v>2.9514240000000003</v>
      </c>
      <c r="N61" s="91">
        <f t="shared" si="28"/>
        <v>2.8849768211486273</v>
      </c>
      <c r="O61" s="91">
        <f t="shared" si="29"/>
        <v>2.8210021112084442</v>
      </c>
      <c r="P61" s="91">
        <f t="shared" si="30"/>
        <v>2.759379730559885</v>
      </c>
      <c r="Q61" s="91">
        <f t="shared" si="31"/>
        <v>2.6999965465491282</v>
      </c>
      <c r="R61" s="91">
        <f t="shared" si="32"/>
        <v>2.6427459632233226</v>
      </c>
    </row>
    <row r="62" spans="1:18" ht="12.75">
      <c r="A62" s="28">
        <f t="shared" si="33"/>
        <v>7</v>
      </c>
      <c r="B62" s="91">
        <f t="shared" si="35"/>
        <v>4.868418817692935</v>
      </c>
      <c r="C62" s="91">
        <f t="shared" si="34"/>
        <v>4.160419733846049</v>
      </c>
      <c r="D62" s="91">
        <f t="shared" si="18"/>
        <v>4.038565438214354</v>
      </c>
      <c r="E62" s="91">
        <f t="shared" si="19"/>
        <v>3.9223801320251392</v>
      </c>
      <c r="F62" s="91">
        <f t="shared" si="20"/>
        <v>3.8115275933222468</v>
      </c>
      <c r="G62" s="91">
        <f t="shared" si="21"/>
        <v>3.7056951414708053</v>
      </c>
      <c r="H62" s="91">
        <f t="shared" si="22"/>
        <v>3.6045917638317326</v>
      </c>
      <c r="I62" s="91">
        <f t="shared" si="23"/>
        <v>3.5079464080662857</v>
      </c>
      <c r="J62" s="91">
        <f t="shared" si="24"/>
        <v>3.4155064240446413</v>
      </c>
      <c r="K62" s="91">
        <f t="shared" si="25"/>
        <v>3.3270361410109253</v>
      </c>
      <c r="L62" s="91">
        <f t="shared" si="26"/>
        <v>3.2423155671468726</v>
      </c>
      <c r="M62" s="91">
        <f t="shared" si="27"/>
        <v>3.1611392</v>
      </c>
      <c r="N62" s="91">
        <f t="shared" si="28"/>
        <v>3.0833149374195457</v>
      </c>
      <c r="O62" s="91">
        <f t="shared" si="29"/>
        <v>3.0086630796916887</v>
      </c>
      <c r="P62" s="91">
        <f t="shared" si="30"/>
        <v>2.93701541449991</v>
      </c>
      <c r="Q62" s="91">
        <f t="shared" si="31"/>
        <v>2.868214377169867</v>
      </c>
      <c r="R62" s="91">
        <f t="shared" si="32"/>
        <v>2.8021122794025555</v>
      </c>
    </row>
    <row r="63" spans="1:18" ht="12.75">
      <c r="A63" s="28">
        <f t="shared" si="33"/>
        <v>8</v>
      </c>
      <c r="B63" s="91">
        <f t="shared" si="35"/>
        <v>5.334926197902668</v>
      </c>
      <c r="C63" s="91">
        <f t="shared" si="34"/>
        <v>4.487321507692217</v>
      </c>
      <c r="D63" s="91">
        <f t="shared" si="18"/>
        <v>4.343590895012373</v>
      </c>
      <c r="E63" s="91">
        <f t="shared" si="19"/>
        <v>4.2071625060043925</v>
      </c>
      <c r="F63" s="91">
        <f t="shared" si="20"/>
        <v>4.077565757052752</v>
      </c>
      <c r="G63" s="91">
        <f t="shared" si="21"/>
        <v>3.954365665101517</v>
      </c>
      <c r="H63" s="91">
        <f t="shared" si="22"/>
        <v>3.837159803193111</v>
      </c>
      <c r="I63" s="91">
        <f t="shared" si="23"/>
        <v>3.725575543856434</v>
      </c>
      <c r="J63" s="91">
        <f t="shared" si="24"/>
        <v>3.619267560692329</v>
      </c>
      <c r="K63" s="91">
        <f t="shared" si="25"/>
        <v>3.5179155617975</v>
      </c>
      <c r="L63" s="91">
        <f t="shared" si="26"/>
        <v>3.4212222315700584</v>
      </c>
      <c r="M63" s="91">
        <f t="shared" si="27"/>
        <v>3.32891136</v>
      </c>
      <c r="N63" s="91">
        <f t="shared" si="28"/>
        <v>3.240726140809163</v>
      </c>
      <c r="O63" s="91">
        <f t="shared" si="29"/>
        <v>3.1564276218044793</v>
      </c>
      <c r="P63" s="91">
        <f t="shared" si="30"/>
        <v>3.0757932925780547</v>
      </c>
      <c r="Q63" s="91">
        <f t="shared" si="31"/>
        <v>2.9986157962557107</v>
      </c>
      <c r="R63" s="91">
        <f t="shared" si="32"/>
        <v>2.9247017533865813</v>
      </c>
    </row>
    <row r="64" spans="1:18" ht="12.75">
      <c r="A64" s="28">
        <f t="shared" si="33"/>
        <v>9</v>
      </c>
      <c r="B64" s="91">
        <f t="shared" si="35"/>
        <v>5.759023816275152</v>
      </c>
      <c r="C64" s="91">
        <f t="shared" si="34"/>
        <v>4.771583919732362</v>
      </c>
      <c r="D64" s="91">
        <f t="shared" si="18"/>
        <v>4.606543875010667</v>
      </c>
      <c r="E64" s="91">
        <f t="shared" si="19"/>
        <v>4.450566244448198</v>
      </c>
      <c r="F64" s="91">
        <f t="shared" si="20"/>
        <v>4.303021828010807</v>
      </c>
      <c r="G64" s="91">
        <f t="shared" si="21"/>
        <v>4.163332491681947</v>
      </c>
      <c r="H64" s="91">
        <f t="shared" si="22"/>
        <v>4.030966502660925</v>
      </c>
      <c r="I64" s="91">
        <f t="shared" si="23"/>
        <v>3.905434333765648</v>
      </c>
      <c r="J64" s="91">
        <f t="shared" si="24"/>
        <v>3.786284885813384</v>
      </c>
      <c r="K64" s="91">
        <f t="shared" si="25"/>
        <v>3.673102082762195</v>
      </c>
      <c r="L64" s="91">
        <f t="shared" si="26"/>
        <v>3.565501799653273</v>
      </c>
      <c r="M64" s="91">
        <f t="shared" si="27"/>
        <v>3.463129088</v>
      </c>
      <c r="N64" s="91">
        <f t="shared" si="28"/>
        <v>3.3656556673088596</v>
      </c>
      <c r="O64" s="91">
        <f t="shared" si="29"/>
        <v>3.2727776549641567</v>
      </c>
      <c r="P64" s="91">
        <f t="shared" si="30"/>
        <v>3.184213509826605</v>
      </c>
      <c r="Q64" s="91">
        <f t="shared" si="31"/>
        <v>3.099702167640086</v>
      </c>
      <c r="R64" s="91">
        <f t="shared" si="32"/>
        <v>3.019001348758909</v>
      </c>
    </row>
    <row r="65" spans="1:18" ht="12.75">
      <c r="A65" s="28">
        <f t="shared" si="33"/>
        <v>10</v>
      </c>
      <c r="B65" s="91">
        <f t="shared" si="35"/>
        <v>6.144567105704685</v>
      </c>
      <c r="C65" s="91">
        <f t="shared" si="34"/>
        <v>5.018768625854228</v>
      </c>
      <c r="D65" s="91">
        <f t="shared" si="18"/>
        <v>4.833227478457472</v>
      </c>
      <c r="E65" s="91">
        <f t="shared" si="19"/>
        <v>4.658603627733503</v>
      </c>
      <c r="F65" s="91">
        <f t="shared" si="20"/>
        <v>4.494086294924412</v>
      </c>
      <c r="G65" s="91">
        <f t="shared" si="21"/>
        <v>4.33893486695962</v>
      </c>
      <c r="H65" s="91">
        <f t="shared" si="22"/>
        <v>4.192472085550771</v>
      </c>
      <c r="I65" s="91">
        <f t="shared" si="23"/>
        <v>4.054077961789792</v>
      </c>
      <c r="J65" s="91">
        <f t="shared" si="24"/>
        <v>3.9231843326339213</v>
      </c>
      <c r="K65" s="91">
        <f t="shared" si="25"/>
        <v>3.799269985985524</v>
      </c>
      <c r="L65" s="91">
        <f t="shared" si="26"/>
        <v>3.681856290042962</v>
      </c>
      <c r="M65" s="91">
        <f t="shared" si="27"/>
        <v>3.5705032704</v>
      </c>
      <c r="N65" s="91">
        <f t="shared" si="28"/>
        <v>3.464806085165762</v>
      </c>
      <c r="O65" s="91">
        <f t="shared" si="29"/>
        <v>3.3643918543024856</v>
      </c>
      <c r="P65" s="91">
        <f t="shared" si="30"/>
        <v>3.268916804552035</v>
      </c>
      <c r="Q65" s="91">
        <f t="shared" si="31"/>
        <v>3.178063695845028</v>
      </c>
      <c r="R65" s="91">
        <f t="shared" si="32"/>
        <v>3.0915394990453144</v>
      </c>
    </row>
    <row r="66" spans="1:18" ht="12.75">
      <c r="A66" s="28">
        <f t="shared" si="33"/>
        <v>11</v>
      </c>
      <c r="B66" s="91">
        <f t="shared" si="35"/>
        <v>6.495061005186078</v>
      </c>
      <c r="C66" s="91">
        <f t="shared" si="34"/>
        <v>5.233711848568894</v>
      </c>
      <c r="D66" s="91">
        <f t="shared" si="18"/>
        <v>5.028644377980579</v>
      </c>
      <c r="E66" s="91">
        <f t="shared" si="19"/>
        <v>4.836413357037182</v>
      </c>
      <c r="F66" s="91">
        <f t="shared" si="20"/>
        <v>4.656005334681705</v>
      </c>
      <c r="G66" s="91">
        <f t="shared" si="21"/>
        <v>4.486499888201361</v>
      </c>
      <c r="H66" s="91">
        <f t="shared" si="22"/>
        <v>4.327060071292308</v>
      </c>
      <c r="I66" s="91">
        <f t="shared" si="23"/>
        <v>4.176923935363464</v>
      </c>
      <c r="J66" s="91">
        <f t="shared" si="24"/>
        <v>4.03539699396223</v>
      </c>
      <c r="K66" s="91">
        <f t="shared" si="25"/>
        <v>3.9018455170614015</v>
      </c>
      <c r="L66" s="91">
        <f t="shared" si="26"/>
        <v>3.7756905564862597</v>
      </c>
      <c r="M66" s="91">
        <f t="shared" si="27"/>
        <v>3.65640261632</v>
      </c>
      <c r="N66" s="91">
        <f t="shared" si="28"/>
        <v>3.5434968929886996</v>
      </c>
      <c r="O66" s="91">
        <f t="shared" si="29"/>
        <v>3.4365290191358153</v>
      </c>
      <c r="P66" s="91">
        <f t="shared" si="30"/>
        <v>3.3350912535562776</v>
      </c>
      <c r="Q66" s="91">
        <f t="shared" si="31"/>
        <v>3.2388090665465334</v>
      </c>
      <c r="R66" s="91">
        <f t="shared" si="32"/>
        <v>3.1473380761887033</v>
      </c>
    </row>
    <row r="67" spans="1:18" ht="12.75">
      <c r="A67" s="28">
        <f t="shared" si="33"/>
        <v>12</v>
      </c>
      <c r="B67" s="91">
        <f t="shared" si="35"/>
        <v>6.813691822896435</v>
      </c>
      <c r="C67" s="91">
        <f t="shared" si="34"/>
        <v>5.420618998755559</v>
      </c>
      <c r="D67" s="91">
        <f t="shared" si="18"/>
        <v>5.197107222397051</v>
      </c>
      <c r="E67" s="91">
        <f t="shared" si="19"/>
        <v>4.988387484647164</v>
      </c>
      <c r="F67" s="91">
        <f t="shared" si="20"/>
        <v>4.79322485989975</v>
      </c>
      <c r="G67" s="91">
        <f t="shared" si="21"/>
        <v>4.610504107732236</v>
      </c>
      <c r="H67" s="91">
        <f t="shared" si="22"/>
        <v>4.439216726076924</v>
      </c>
      <c r="I67" s="91">
        <f t="shared" si="23"/>
        <v>4.278449533358235</v>
      </c>
      <c r="J67" s="91">
        <f t="shared" si="24"/>
        <v>4.127374585214943</v>
      </c>
      <c r="K67" s="91">
        <f t="shared" si="25"/>
        <v>3.9852402577734978</v>
      </c>
      <c r="L67" s="91">
        <f t="shared" si="26"/>
        <v>3.8513633520050483</v>
      </c>
      <c r="M67" s="91">
        <f t="shared" si="27"/>
        <v>3.725122093056</v>
      </c>
      <c r="N67" s="91">
        <f t="shared" si="28"/>
        <v>3.6059499150703966</v>
      </c>
      <c r="O67" s="91">
        <f t="shared" si="29"/>
        <v>3.4933299363274135</v>
      </c>
      <c r="P67" s="91">
        <f t="shared" si="30"/>
        <v>3.386790041840842</v>
      </c>
      <c r="Q67" s="91">
        <f t="shared" si="31"/>
        <v>3.2858985011988633</v>
      </c>
      <c r="R67" s="91">
        <f t="shared" si="32"/>
        <v>3.190260058606695</v>
      </c>
    </row>
    <row r="68" spans="1:18" ht="12.75">
      <c r="A68" s="28">
        <f t="shared" si="33"/>
        <v>13</v>
      </c>
      <c r="B68" s="91">
        <f t="shared" si="35"/>
        <v>7.103356202633122</v>
      </c>
      <c r="C68" s="91">
        <f t="shared" si="34"/>
        <v>5.5831469554396165</v>
      </c>
      <c r="D68" s="91">
        <f t="shared" si="18"/>
        <v>5.34233381241125</v>
      </c>
      <c r="E68" s="91">
        <f t="shared" si="19"/>
        <v>5.118279901407832</v>
      </c>
      <c r="F68" s="91">
        <f t="shared" si="20"/>
        <v>4.909512593135381</v>
      </c>
      <c r="G68" s="91">
        <f t="shared" si="21"/>
        <v>4.71470933422877</v>
      </c>
      <c r="H68" s="91">
        <f t="shared" si="22"/>
        <v>4.532680605064104</v>
      </c>
      <c r="I68" s="91">
        <f t="shared" si="23"/>
        <v>4.362354986246475</v>
      </c>
      <c r="J68" s="91">
        <f t="shared" si="24"/>
        <v>4.202766053454871</v>
      </c>
      <c r="K68" s="91">
        <f t="shared" si="25"/>
        <v>4.053040859978453</v>
      </c>
      <c r="L68" s="91">
        <f t="shared" si="26"/>
        <v>3.9123898000040715</v>
      </c>
      <c r="M68" s="91">
        <f t="shared" si="27"/>
        <v>3.7800976744448</v>
      </c>
      <c r="N68" s="91">
        <f t="shared" si="28"/>
        <v>3.655515805611426</v>
      </c>
      <c r="O68" s="91">
        <f t="shared" si="29"/>
        <v>3.538055067974341</v>
      </c>
      <c r="P68" s="91">
        <f t="shared" si="30"/>
        <v>3.4271797201881578</v>
      </c>
      <c r="Q68" s="91">
        <f t="shared" si="31"/>
        <v>3.3224019389138473</v>
      </c>
      <c r="R68" s="91">
        <f t="shared" si="32"/>
        <v>3.2232769681589963</v>
      </c>
    </row>
    <row r="69" spans="1:18" ht="12.75">
      <c r="A69" s="28">
        <f t="shared" si="33"/>
        <v>14</v>
      </c>
      <c r="B69" s="91">
        <f t="shared" si="35"/>
        <v>7.366687456939203</v>
      </c>
      <c r="C69" s="91">
        <f t="shared" si="34"/>
        <v>5.724475613425754</v>
      </c>
      <c r="D69" s="91">
        <f t="shared" si="18"/>
        <v>5.467529148630389</v>
      </c>
      <c r="E69" s="91">
        <f t="shared" si="19"/>
        <v>5.229299061032336</v>
      </c>
      <c r="F69" s="91">
        <f t="shared" si="20"/>
        <v>5.0080615196062555</v>
      </c>
      <c r="G69" s="91">
        <f t="shared" si="21"/>
        <v>4.802276751452747</v>
      </c>
      <c r="H69" s="91">
        <f t="shared" si="22"/>
        <v>4.610567170886752</v>
      </c>
      <c r="I69" s="91">
        <f t="shared" si="23"/>
        <v>4.431698335740888</v>
      </c>
      <c r="J69" s="91">
        <f t="shared" si="24"/>
        <v>4.264562338897435</v>
      </c>
      <c r="K69" s="91">
        <f t="shared" si="25"/>
        <v>4.10816330079549</v>
      </c>
      <c r="L69" s="91">
        <f t="shared" si="26"/>
        <v>3.961604677422638</v>
      </c>
      <c r="M69" s="91">
        <f t="shared" si="27"/>
        <v>3.82407813955584</v>
      </c>
      <c r="N69" s="91">
        <f t="shared" si="28"/>
        <v>3.6948538139773217</v>
      </c>
      <c r="O69" s="91">
        <f t="shared" si="29"/>
        <v>3.573271707066411</v>
      </c>
      <c r="P69" s="91">
        <f t="shared" si="30"/>
        <v>3.458734156396998</v>
      </c>
      <c r="Q69" s="91">
        <f t="shared" si="31"/>
        <v>3.350699177452595</v>
      </c>
      <c r="R69" s="91">
        <f t="shared" si="32"/>
        <v>3.2486745908915355</v>
      </c>
    </row>
    <row r="70" spans="1:18" ht="12.75">
      <c r="A70" s="28">
        <f t="shared" si="33"/>
        <v>15</v>
      </c>
      <c r="B70" s="91">
        <f t="shared" si="35"/>
        <v>7.606079506308366</v>
      </c>
      <c r="C70" s="91">
        <f t="shared" si="34"/>
        <v>5.84737009863109</v>
      </c>
      <c r="D70" s="91">
        <f t="shared" si="18"/>
        <v>5.5754561626124035</v>
      </c>
      <c r="E70" s="91">
        <f t="shared" si="19"/>
        <v>5.324187231651568</v>
      </c>
      <c r="F70" s="91">
        <f t="shared" si="20"/>
        <v>5.0915775589883525</v>
      </c>
      <c r="G70" s="91">
        <f t="shared" si="21"/>
        <v>4.875862816346847</v>
      </c>
      <c r="H70" s="91">
        <f t="shared" si="22"/>
        <v>4.675472642405627</v>
      </c>
      <c r="I70" s="91">
        <f t="shared" si="23"/>
        <v>4.489006889042057</v>
      </c>
      <c r="J70" s="91">
        <f t="shared" si="24"/>
        <v>4.315215031883144</v>
      </c>
      <c r="K70" s="91">
        <f t="shared" si="25"/>
        <v>4.152978293329667</v>
      </c>
      <c r="L70" s="91">
        <f t="shared" si="26"/>
        <v>4.001294094695676</v>
      </c>
      <c r="M70" s="91">
        <f t="shared" si="27"/>
        <v>3.859262511644672</v>
      </c>
      <c r="N70" s="91">
        <f t="shared" si="28"/>
        <v>3.726074455537557</v>
      </c>
      <c r="O70" s="91">
        <f t="shared" si="29"/>
        <v>3.60100134414678</v>
      </c>
      <c r="P70" s="91">
        <f t="shared" si="30"/>
        <v>3.483386059685155</v>
      </c>
      <c r="Q70" s="91">
        <f t="shared" si="31"/>
        <v>3.3726350212810816</v>
      </c>
      <c r="R70" s="91">
        <f t="shared" si="32"/>
        <v>3.26821122376272</v>
      </c>
    </row>
    <row r="71" spans="1:18" ht="12.75">
      <c r="A71" s="28">
        <f t="shared" si="33"/>
        <v>16</v>
      </c>
      <c r="B71" s="91">
        <f t="shared" si="35"/>
        <v>7.823708642098515</v>
      </c>
      <c r="C71" s="91">
        <f t="shared" si="34"/>
        <v>5.9542348683748605</v>
      </c>
      <c r="D71" s="91">
        <f t="shared" si="18"/>
        <v>5.668496691907245</v>
      </c>
      <c r="E71" s="91">
        <f t="shared" si="19"/>
        <v>5.405288232180827</v>
      </c>
      <c r="F71" s="91">
        <f t="shared" si="20"/>
        <v>5.162353863549451</v>
      </c>
      <c r="G71" s="91">
        <f t="shared" si="21"/>
        <v>4.937699845669619</v>
      </c>
      <c r="H71" s="91">
        <f t="shared" si="22"/>
        <v>4.729560535338023</v>
      </c>
      <c r="I71" s="91">
        <f t="shared" si="23"/>
        <v>4.536369329786824</v>
      </c>
      <c r="J71" s="91">
        <f t="shared" si="24"/>
        <v>4.3567336326911015</v>
      </c>
      <c r="K71" s="91">
        <f t="shared" si="25"/>
        <v>4.189413246609485</v>
      </c>
      <c r="L71" s="91">
        <f t="shared" si="26"/>
        <v>4.033301689270706</v>
      </c>
      <c r="M71" s="91">
        <f t="shared" si="27"/>
        <v>3.8874100093157375</v>
      </c>
      <c r="N71" s="91">
        <f t="shared" si="28"/>
        <v>3.7508527424901246</v>
      </c>
      <c r="O71" s="91">
        <f t="shared" si="29"/>
        <v>3.6228357040525827</v>
      </c>
      <c r="P71" s="91">
        <f t="shared" si="30"/>
        <v>3.5026453591290267</v>
      </c>
      <c r="Q71" s="91">
        <f t="shared" si="31"/>
        <v>3.389639551380683</v>
      </c>
      <c r="R71" s="91">
        <f t="shared" si="32"/>
        <v>3.2832394028943996</v>
      </c>
    </row>
    <row r="72" spans="1:18" ht="12.75">
      <c r="A72" s="28">
        <f t="shared" si="33"/>
        <v>17</v>
      </c>
      <c r="B72" s="91">
        <f t="shared" si="35"/>
        <v>8.02155331099865</v>
      </c>
      <c r="C72" s="91">
        <f t="shared" si="34"/>
        <v>6.047160755108575</v>
      </c>
      <c r="D72" s="91">
        <f t="shared" si="18"/>
        <v>5.748704044747624</v>
      </c>
      <c r="E72" s="91">
        <f t="shared" si="19"/>
        <v>5.47460532665028</v>
      </c>
      <c r="F72" s="91">
        <f t="shared" si="20"/>
        <v>5.222333782669026</v>
      </c>
      <c r="G72" s="91">
        <f t="shared" si="21"/>
        <v>4.989663735856823</v>
      </c>
      <c r="H72" s="91">
        <f t="shared" si="22"/>
        <v>4.774633779448352</v>
      </c>
      <c r="I72" s="91">
        <f t="shared" si="23"/>
        <v>4.575511842799028</v>
      </c>
      <c r="J72" s="91">
        <f t="shared" si="24"/>
        <v>4.390765272697624</v>
      </c>
      <c r="K72" s="91">
        <f t="shared" si="25"/>
        <v>4.2190351598451095</v>
      </c>
      <c r="L72" s="91">
        <f t="shared" si="26"/>
        <v>4.0591142655408925</v>
      </c>
      <c r="M72" s="91">
        <f t="shared" si="27"/>
        <v>3.90992800745259</v>
      </c>
      <c r="N72" s="91">
        <f t="shared" si="28"/>
        <v>3.770518049595337</v>
      </c>
      <c r="O72" s="91">
        <f t="shared" si="29"/>
        <v>3.6400281134272303</v>
      </c>
      <c r="P72" s="91">
        <f t="shared" si="30"/>
        <v>3.5176916868195525</v>
      </c>
      <c r="Q72" s="91">
        <f t="shared" si="31"/>
        <v>3.402821357659444</v>
      </c>
      <c r="R72" s="91">
        <f t="shared" si="32"/>
        <v>3.294799540688</v>
      </c>
    </row>
    <row r="73" spans="1:18" ht="12.75">
      <c r="A73" s="28">
        <f t="shared" si="33"/>
        <v>18</v>
      </c>
      <c r="B73" s="91">
        <f t="shared" si="35"/>
        <v>8.201412100907863</v>
      </c>
      <c r="C73" s="91">
        <f t="shared" si="34"/>
        <v>6.127965874007456</v>
      </c>
      <c r="D73" s="91">
        <f t="shared" si="18"/>
        <v>5.817848314437607</v>
      </c>
      <c r="E73" s="91">
        <f t="shared" si="19"/>
        <v>5.533850706538701</v>
      </c>
      <c r="F73" s="91">
        <f t="shared" si="20"/>
        <v>5.27316422260087</v>
      </c>
      <c r="G73" s="91">
        <f t="shared" si="21"/>
        <v>5.0333308704679185</v>
      </c>
      <c r="H73" s="91">
        <f t="shared" si="22"/>
        <v>4.8121948162069605</v>
      </c>
      <c r="I73" s="91">
        <f t="shared" si="23"/>
        <v>4.607861027106635</v>
      </c>
      <c r="J73" s="91">
        <f t="shared" si="24"/>
        <v>4.418660059588217</v>
      </c>
      <c r="K73" s="91">
        <f t="shared" si="25"/>
        <v>4.243118016134235</v>
      </c>
      <c r="L73" s="91">
        <f t="shared" si="26"/>
        <v>4.079930859307171</v>
      </c>
      <c r="M73" s="91">
        <f t="shared" si="27"/>
        <v>3.9279424059620722</v>
      </c>
      <c r="N73" s="91">
        <f t="shared" si="28"/>
        <v>3.7861254361867753</v>
      </c>
      <c r="O73" s="91">
        <f t="shared" si="29"/>
        <v>3.6535654436434886</v>
      </c>
      <c r="P73" s="91">
        <f t="shared" si="30"/>
        <v>3.529446630327775</v>
      </c>
      <c r="Q73" s="91">
        <f t="shared" si="31"/>
        <v>3.4130398121391043</v>
      </c>
      <c r="R73" s="91">
        <f t="shared" si="32"/>
        <v>3.3036919543753847</v>
      </c>
    </row>
    <row r="74" spans="1:18" ht="12.75">
      <c r="A74" s="28">
        <f t="shared" si="33"/>
        <v>19</v>
      </c>
      <c r="B74" s="91">
        <f t="shared" si="35"/>
        <v>8.364920091734422</v>
      </c>
      <c r="C74" s="91">
        <f t="shared" si="34"/>
        <v>6.198231194789092</v>
      </c>
      <c r="D74" s="91">
        <f t="shared" si="18"/>
        <v>5.877455443480696</v>
      </c>
      <c r="E74" s="91">
        <f t="shared" si="19"/>
        <v>5.584487783366411</v>
      </c>
      <c r="F74" s="91">
        <f t="shared" si="20"/>
        <v>5.316240866610906</v>
      </c>
      <c r="G74" s="91">
        <f t="shared" si="21"/>
        <v>5.070025941569679</v>
      </c>
      <c r="H74" s="91">
        <f t="shared" si="22"/>
        <v>4.843495680172467</v>
      </c>
      <c r="I74" s="91">
        <f t="shared" si="23"/>
        <v>4.634595890170773</v>
      </c>
      <c r="J74" s="91">
        <f t="shared" si="24"/>
        <v>4.441524639006735</v>
      </c>
      <c r="K74" s="91">
        <f t="shared" si="25"/>
        <v>4.262697574092875</v>
      </c>
      <c r="L74" s="91">
        <f t="shared" si="26"/>
        <v>4.096718434925139</v>
      </c>
      <c r="M74" s="91">
        <f t="shared" si="27"/>
        <v>3.9423539247696575</v>
      </c>
      <c r="N74" s="91">
        <f t="shared" si="28"/>
        <v>3.798512250941885</v>
      </c>
      <c r="O74" s="91">
        <f t="shared" si="29"/>
        <v>3.6642247587744</v>
      </c>
      <c r="P74" s="91">
        <f t="shared" si="30"/>
        <v>3.538630179943574</v>
      </c>
      <c r="Q74" s="91">
        <f t="shared" si="31"/>
        <v>3.4209610946814766</v>
      </c>
      <c r="R74" s="91">
        <f t="shared" si="32"/>
        <v>3.3105322725964497</v>
      </c>
    </row>
    <row r="75" spans="1:18" ht="12.75">
      <c r="A75" s="28">
        <f t="shared" si="33"/>
        <v>20</v>
      </c>
      <c r="B75" s="91">
        <f t="shared" si="35"/>
        <v>8.513563719758565</v>
      </c>
      <c r="C75" s="91">
        <f t="shared" si="34"/>
        <v>6.259331473729645</v>
      </c>
      <c r="D75" s="91">
        <f t="shared" si="18"/>
        <v>5.928840899552324</v>
      </c>
      <c r="E75" s="91">
        <f t="shared" si="19"/>
        <v>5.627767336210607</v>
      </c>
      <c r="F75" s="91">
        <f t="shared" si="20"/>
        <v>5.352746497127887</v>
      </c>
      <c r="G75" s="91">
        <f t="shared" si="21"/>
        <v>5.100862135772839</v>
      </c>
      <c r="H75" s="91">
        <f t="shared" si="22"/>
        <v>4.869579733477056</v>
      </c>
      <c r="I75" s="91">
        <f t="shared" si="23"/>
        <v>4.656690818322952</v>
      </c>
      <c r="J75" s="91">
        <f t="shared" si="24"/>
        <v>4.460266097546504</v>
      </c>
      <c r="K75" s="91">
        <f t="shared" si="25"/>
        <v>4.278615913896646</v>
      </c>
      <c r="L75" s="91">
        <f t="shared" si="26"/>
        <v>4.1102568023589825</v>
      </c>
      <c r="M75" s="91">
        <f t="shared" si="27"/>
        <v>3.953883139815726</v>
      </c>
      <c r="N75" s="91">
        <f t="shared" si="28"/>
        <v>3.8083430563030833</v>
      </c>
      <c r="O75" s="91">
        <f t="shared" si="29"/>
        <v>3.6726179202948033</v>
      </c>
      <c r="P75" s="91">
        <f t="shared" si="30"/>
        <v>3.5458048280809176</v>
      </c>
      <c r="Q75" s="91">
        <f t="shared" si="31"/>
        <v>3.4271016237840906</v>
      </c>
      <c r="R75" s="91">
        <f t="shared" si="32"/>
        <v>3.315794055843423</v>
      </c>
    </row>
    <row r="76" spans="1:18" ht="12.75">
      <c r="A76" s="28">
        <f t="shared" si="33"/>
        <v>21</v>
      </c>
      <c r="B76" s="91">
        <f t="shared" si="35"/>
        <v>8.648694290689605</v>
      </c>
      <c r="C76" s="91">
        <f t="shared" si="34"/>
        <v>6.312462151069257</v>
      </c>
      <c r="D76" s="91">
        <f t="shared" si="18"/>
        <v>5.973138706510624</v>
      </c>
      <c r="E76" s="91">
        <f t="shared" si="19"/>
        <v>5.664758407017613</v>
      </c>
      <c r="F76" s="91">
        <f t="shared" si="20"/>
        <v>5.383683472142277</v>
      </c>
      <c r="G76" s="91">
        <f t="shared" si="21"/>
        <v>5.12677490401079</v>
      </c>
      <c r="H76" s="91">
        <f t="shared" si="22"/>
        <v>4.891316444564213</v>
      </c>
      <c r="I76" s="91">
        <f t="shared" si="23"/>
        <v>4.674951089523102</v>
      </c>
      <c r="J76" s="91">
        <f t="shared" si="24"/>
        <v>4.47562794880861</v>
      </c>
      <c r="K76" s="91">
        <f t="shared" si="25"/>
        <v>4.291557653574508</v>
      </c>
      <c r="L76" s="91">
        <f t="shared" si="26"/>
        <v>4.121174840612083</v>
      </c>
      <c r="M76" s="91">
        <f t="shared" si="27"/>
        <v>3.963106511852581</v>
      </c>
      <c r="N76" s="91">
        <f t="shared" si="28"/>
        <v>3.816145282780225</v>
      </c>
      <c r="O76" s="91">
        <f t="shared" si="29"/>
        <v>3.6792267088935455</v>
      </c>
      <c r="P76" s="91">
        <f t="shared" si="30"/>
        <v>3.5514100219382163</v>
      </c>
      <c r="Q76" s="91">
        <f t="shared" si="31"/>
        <v>3.4318617238636357</v>
      </c>
      <c r="R76" s="91">
        <f t="shared" si="32"/>
        <v>3.3198415814180176</v>
      </c>
    </row>
    <row r="77" spans="1:18" ht="12.75">
      <c r="A77" s="28">
        <f t="shared" si="33"/>
        <v>22</v>
      </c>
      <c r="B77" s="91">
        <f t="shared" si="35"/>
        <v>8.771540264263278</v>
      </c>
      <c r="C77" s="91">
        <f t="shared" si="34"/>
        <v>6.358662740060224</v>
      </c>
      <c r="D77" s="91">
        <f t="shared" si="18"/>
        <v>6.011326471129848</v>
      </c>
      <c r="E77" s="91">
        <f t="shared" si="19"/>
        <v>5.6963747068526605</v>
      </c>
      <c r="F77" s="91">
        <f t="shared" si="20"/>
        <v>5.409901247578201</v>
      </c>
      <c r="G77" s="91">
        <f t="shared" si="21"/>
        <v>5.148550339504865</v>
      </c>
      <c r="H77" s="91">
        <f t="shared" si="22"/>
        <v>4.909430370470178</v>
      </c>
      <c r="I77" s="91">
        <f t="shared" si="23"/>
        <v>4.6900422227463645</v>
      </c>
      <c r="J77" s="91">
        <f t="shared" si="24"/>
        <v>4.488219630170992</v>
      </c>
      <c r="K77" s="91">
        <f t="shared" si="25"/>
        <v>4.302079393150008</v>
      </c>
      <c r="L77" s="91">
        <f t="shared" si="26"/>
        <v>4.1299797101710345</v>
      </c>
      <c r="M77" s="91">
        <f t="shared" si="27"/>
        <v>3.9704852094820646</v>
      </c>
      <c r="N77" s="91">
        <f t="shared" si="28"/>
        <v>3.8223375260160517</v>
      </c>
      <c r="O77" s="91">
        <f t="shared" si="29"/>
        <v>3.684430479443737</v>
      </c>
      <c r="P77" s="91">
        <f t="shared" si="30"/>
        <v>3.5557890796392315</v>
      </c>
      <c r="Q77" s="91">
        <f t="shared" si="31"/>
        <v>3.435551723925299</v>
      </c>
      <c r="R77" s="91">
        <f t="shared" si="32"/>
        <v>3.3229550626292443</v>
      </c>
    </row>
    <row r="78" spans="1:18" ht="12.75">
      <c r="A78" s="28">
        <f t="shared" si="33"/>
        <v>23</v>
      </c>
      <c r="B78" s="91">
        <f t="shared" si="35"/>
        <v>8.883218422057524</v>
      </c>
      <c r="C78" s="91">
        <f t="shared" si="34"/>
        <v>6.39883716526976</v>
      </c>
      <c r="D78" s="91">
        <f t="shared" si="18"/>
        <v>6.044246957870559</v>
      </c>
      <c r="E78" s="91">
        <f t="shared" si="19"/>
        <v>5.7233971853441545</v>
      </c>
      <c r="F78" s="91">
        <f t="shared" si="20"/>
        <v>5.4321197013374585</v>
      </c>
      <c r="G78" s="91">
        <f t="shared" si="21"/>
        <v>5.166849024794004</v>
      </c>
      <c r="H78" s="91">
        <f t="shared" si="22"/>
        <v>4.924525308725148</v>
      </c>
      <c r="I78" s="91">
        <f t="shared" si="23"/>
        <v>4.702514233674682</v>
      </c>
      <c r="J78" s="91">
        <f t="shared" si="24"/>
        <v>4.498540680468026</v>
      </c>
      <c r="K78" s="91">
        <f t="shared" si="25"/>
        <v>4.310633652967486</v>
      </c>
      <c r="L78" s="91">
        <f t="shared" si="26"/>
        <v>4.137080411428253</v>
      </c>
      <c r="M78" s="91">
        <f t="shared" si="27"/>
        <v>3.9763881675856516</v>
      </c>
      <c r="N78" s="91">
        <f t="shared" si="28"/>
        <v>3.827252004774644</v>
      </c>
      <c r="O78" s="91">
        <f t="shared" si="29"/>
        <v>3.6885279365698715</v>
      </c>
      <c r="P78" s="91">
        <f t="shared" si="30"/>
        <v>3.5592102184681496</v>
      </c>
      <c r="Q78" s="91">
        <f t="shared" si="31"/>
        <v>3.4384121890893793</v>
      </c>
      <c r="R78" s="91">
        <f t="shared" si="32"/>
        <v>3.325350048176342</v>
      </c>
    </row>
    <row r="79" spans="1:18" ht="12.75">
      <c r="A79" s="28">
        <f t="shared" si="33"/>
        <v>24</v>
      </c>
      <c r="B79" s="91">
        <f t="shared" si="35"/>
        <v>8.984744020052295</v>
      </c>
      <c r="C79" s="91">
        <f t="shared" si="34"/>
        <v>6.433771448060661</v>
      </c>
      <c r="D79" s="91">
        <f t="shared" si="18"/>
        <v>6.072626687819447</v>
      </c>
      <c r="E79" s="91">
        <f t="shared" si="19"/>
        <v>5.7464933208069695</v>
      </c>
      <c r="F79" s="91">
        <f t="shared" si="20"/>
        <v>5.450948899438524</v>
      </c>
      <c r="G79" s="91">
        <f t="shared" si="21"/>
        <v>5.182226071255466</v>
      </c>
      <c r="H79" s="91">
        <f t="shared" si="22"/>
        <v>4.937104423937623</v>
      </c>
      <c r="I79" s="91">
        <f t="shared" si="23"/>
        <v>4.712821680722878</v>
      </c>
      <c r="J79" s="91">
        <f t="shared" si="24"/>
        <v>4.507000557760677</v>
      </c>
      <c r="K79" s="91">
        <f t="shared" si="25"/>
        <v>4.317588335745923</v>
      </c>
      <c r="L79" s="91">
        <f t="shared" si="26"/>
        <v>4.142806783409882</v>
      </c>
      <c r="M79" s="91">
        <f t="shared" si="27"/>
        <v>3.9811105340685216</v>
      </c>
      <c r="N79" s="91">
        <f t="shared" si="28"/>
        <v>3.831152384741781</v>
      </c>
      <c r="O79" s="91">
        <f t="shared" si="29"/>
        <v>3.691754280763678</v>
      </c>
      <c r="P79" s="91">
        <f t="shared" si="30"/>
        <v>3.561882983178242</v>
      </c>
      <c r="Q79" s="91">
        <f t="shared" si="31"/>
        <v>3.4406296039452555</v>
      </c>
      <c r="R79" s="91">
        <f t="shared" si="32"/>
        <v>3.3271923447510323</v>
      </c>
    </row>
    <row r="80" spans="1:18" ht="12.75">
      <c r="A80" s="28">
        <f t="shared" si="33"/>
        <v>25</v>
      </c>
      <c r="B80" s="91">
        <f t="shared" si="35"/>
        <v>9.07704001822936</v>
      </c>
      <c r="C80" s="91">
        <f t="shared" si="34"/>
        <v>6.46414908527014</v>
      </c>
      <c r="D80" s="91">
        <f t="shared" si="18"/>
        <v>6.097091972258144</v>
      </c>
      <c r="E80" s="91">
        <f t="shared" si="19"/>
        <v>5.766233607527324</v>
      </c>
      <c r="F80" s="91">
        <f t="shared" si="20"/>
        <v>5.4669058469818</v>
      </c>
      <c r="G80" s="91">
        <f t="shared" si="21"/>
        <v>5.195147959038207</v>
      </c>
      <c r="H80" s="91">
        <f t="shared" si="22"/>
        <v>4.947587019948019</v>
      </c>
      <c r="I80" s="91">
        <f t="shared" si="23"/>
        <v>4.721340232002378</v>
      </c>
      <c r="J80" s="91">
        <f t="shared" si="24"/>
        <v>4.513934883410391</v>
      </c>
      <c r="K80" s="91">
        <f t="shared" si="25"/>
        <v>4.323242549386929</v>
      </c>
      <c r="L80" s="91">
        <f t="shared" si="26"/>
        <v>4.14742482533055</v>
      </c>
      <c r="M80" s="91">
        <f t="shared" si="27"/>
        <v>3.984888427254817</v>
      </c>
      <c r="N80" s="91">
        <f t="shared" si="28"/>
        <v>3.834247924398239</v>
      </c>
      <c r="O80" s="91">
        <f t="shared" si="29"/>
        <v>3.694294709262739</v>
      </c>
      <c r="P80" s="91">
        <f t="shared" si="30"/>
        <v>3.563971080608001</v>
      </c>
      <c r="Q80" s="91">
        <f t="shared" si="31"/>
        <v>3.4423485301901207</v>
      </c>
      <c r="R80" s="91">
        <f t="shared" si="32"/>
        <v>3.3286094959623327</v>
      </c>
    </row>
    <row r="81" spans="1:18" ht="12.75">
      <c r="A81" s="28">
        <f t="shared" si="33"/>
        <v>26</v>
      </c>
      <c r="B81" s="91">
        <f t="shared" si="35"/>
        <v>9.1609454711176</v>
      </c>
      <c r="C81" s="91">
        <f t="shared" si="34"/>
        <v>6.490564421974034</v>
      </c>
      <c r="D81" s="91">
        <f t="shared" si="18"/>
        <v>6.118182734705297</v>
      </c>
      <c r="E81" s="91">
        <f t="shared" si="19"/>
        <v>5.7831056474592515</v>
      </c>
      <c r="F81" s="91">
        <f t="shared" si="20"/>
        <v>5.480428683882882</v>
      </c>
      <c r="G81" s="91">
        <f t="shared" si="21"/>
        <v>5.2060066882674</v>
      </c>
      <c r="H81" s="91">
        <f t="shared" si="22"/>
        <v>4.956322516623349</v>
      </c>
      <c r="I81" s="91">
        <f t="shared" si="23"/>
        <v>4.728380357026759</v>
      </c>
      <c r="J81" s="91">
        <f t="shared" si="24"/>
        <v>4.519618756893763</v>
      </c>
      <c r="K81" s="91">
        <f t="shared" si="25"/>
        <v>4.327839471046284</v>
      </c>
      <c r="L81" s="91">
        <f t="shared" si="26"/>
        <v>4.151149052685927</v>
      </c>
      <c r="M81" s="91">
        <f t="shared" si="27"/>
        <v>3.9879107418038537</v>
      </c>
      <c r="N81" s="91">
        <f t="shared" si="28"/>
        <v>3.836704701903364</v>
      </c>
      <c r="O81" s="91">
        <f t="shared" si="29"/>
        <v>3.6962950466635736</v>
      </c>
      <c r="P81" s="91">
        <f t="shared" si="30"/>
        <v>3.565602406725001</v>
      </c>
      <c r="Q81" s="91">
        <f t="shared" si="31"/>
        <v>3.4436810311551325</v>
      </c>
      <c r="R81" s="91">
        <f t="shared" si="32"/>
        <v>3.3296996122787177</v>
      </c>
    </row>
    <row r="82" spans="1:18" ht="12.75">
      <c r="A82" s="28">
        <f t="shared" si="33"/>
        <v>27</v>
      </c>
      <c r="B82" s="91">
        <f t="shared" si="35"/>
        <v>9.237223155561454</v>
      </c>
      <c r="C82" s="91">
        <f t="shared" si="34"/>
        <v>6.513534279977422</v>
      </c>
      <c r="D82" s="91">
        <f t="shared" si="18"/>
        <v>6.136364426470083</v>
      </c>
      <c r="E82" s="91">
        <f t="shared" si="19"/>
        <v>5.797526194409617</v>
      </c>
      <c r="F82" s="91">
        <f t="shared" si="20"/>
        <v>5.4918887151549844</v>
      </c>
      <c r="G82" s="91">
        <f t="shared" si="21"/>
        <v>5.215131670812942</v>
      </c>
      <c r="H82" s="91">
        <f t="shared" si="22"/>
        <v>4.963602097186124</v>
      </c>
      <c r="I82" s="91">
        <f t="shared" si="23"/>
        <v>4.734198642170875</v>
      </c>
      <c r="J82" s="91">
        <f t="shared" si="24"/>
        <v>4.524277669585052</v>
      </c>
      <c r="K82" s="91">
        <f t="shared" si="25"/>
        <v>4.3315768057286865</v>
      </c>
      <c r="L82" s="91">
        <f t="shared" si="26"/>
        <v>4.1541524618434895</v>
      </c>
      <c r="M82" s="91">
        <f t="shared" si="27"/>
        <v>3.990328593443083</v>
      </c>
      <c r="N82" s="91">
        <f t="shared" si="28"/>
        <v>3.8386545253201305</v>
      </c>
      <c r="O82" s="91">
        <f t="shared" si="29"/>
        <v>3.697870115483129</v>
      </c>
      <c r="P82" s="91">
        <f t="shared" si="30"/>
        <v>3.566876880253907</v>
      </c>
      <c r="Q82" s="91">
        <f t="shared" si="31"/>
        <v>3.4447139776396374</v>
      </c>
      <c r="R82" s="91">
        <f t="shared" si="32"/>
        <v>3.3305381632913207</v>
      </c>
    </row>
    <row r="83" spans="1:18" ht="12.75">
      <c r="A83" s="28">
        <f t="shared" si="33"/>
        <v>28</v>
      </c>
      <c r="B83" s="91">
        <f t="shared" si="35"/>
        <v>9.306566505055867</v>
      </c>
      <c r="C83" s="91">
        <f t="shared" si="34"/>
        <v>6.533508069545584</v>
      </c>
      <c r="D83" s="91">
        <f t="shared" si="18"/>
        <v>6.152038298681106</v>
      </c>
      <c r="E83" s="91">
        <f t="shared" si="19"/>
        <v>5.809851448213347</v>
      </c>
      <c r="F83" s="91">
        <f t="shared" si="20"/>
        <v>5.501600606063546</v>
      </c>
      <c r="G83" s="91">
        <f t="shared" si="21"/>
        <v>5.222799723372219</v>
      </c>
      <c r="H83" s="91">
        <f t="shared" si="22"/>
        <v>4.96966841432177</v>
      </c>
      <c r="I83" s="91">
        <f t="shared" si="23"/>
        <v>4.739007142289979</v>
      </c>
      <c r="J83" s="91">
        <f t="shared" si="24"/>
        <v>4.528096450479551</v>
      </c>
      <c r="K83" s="91">
        <f t="shared" si="25"/>
        <v>4.334615289210314</v>
      </c>
      <c r="L83" s="91">
        <f t="shared" si="26"/>
        <v>4.156574566002814</v>
      </c>
      <c r="M83" s="91">
        <f t="shared" si="27"/>
        <v>3.9922628747544664</v>
      </c>
      <c r="N83" s="91">
        <f t="shared" si="28"/>
        <v>3.8402020042223257</v>
      </c>
      <c r="O83" s="91">
        <f t="shared" si="29"/>
        <v>3.69911032715207</v>
      </c>
      <c r="P83" s="91">
        <f t="shared" si="30"/>
        <v>3.5678725626983647</v>
      </c>
      <c r="Q83" s="91">
        <f t="shared" si="31"/>
        <v>3.4455147113485562</v>
      </c>
      <c r="R83" s="91">
        <f t="shared" si="32"/>
        <v>3.3311832025317853</v>
      </c>
    </row>
    <row r="84" spans="1:18" ht="12.75">
      <c r="A84" s="28">
        <f t="shared" si="33"/>
        <v>29</v>
      </c>
      <c r="B84" s="91">
        <f t="shared" si="35"/>
        <v>9.369605913687153</v>
      </c>
      <c r="C84" s="91">
        <f t="shared" si="34"/>
        <v>6.550876582213551</v>
      </c>
      <c r="D84" s="91">
        <f t="shared" si="18"/>
        <v>6.165550257483712</v>
      </c>
      <c r="E84" s="91">
        <f t="shared" si="19"/>
        <v>5.820385853173801</v>
      </c>
      <c r="F84" s="91">
        <f t="shared" si="20"/>
        <v>5.509831022087751</v>
      </c>
      <c r="G84" s="91">
        <f t="shared" si="21"/>
        <v>5.229243465018672</v>
      </c>
      <c r="H84" s="91">
        <f t="shared" si="22"/>
        <v>4.9747236786014755</v>
      </c>
      <c r="I84" s="91">
        <f t="shared" si="23"/>
        <v>4.742981109330561</v>
      </c>
      <c r="J84" s="91">
        <f t="shared" si="24"/>
        <v>4.5312265987537295</v>
      </c>
      <c r="K84" s="91">
        <f t="shared" si="25"/>
        <v>4.337085600983995</v>
      </c>
      <c r="L84" s="91">
        <f t="shared" si="26"/>
        <v>4.158527875808721</v>
      </c>
      <c r="M84" s="91">
        <f t="shared" si="27"/>
        <v>3.993810299803573</v>
      </c>
      <c r="N84" s="91">
        <f t="shared" si="28"/>
        <v>3.8414301620812106</v>
      </c>
      <c r="O84" s="91">
        <f t="shared" si="29"/>
        <v>3.700086871773283</v>
      </c>
      <c r="P84" s="91">
        <f t="shared" si="30"/>
        <v>3.5686504396080974</v>
      </c>
      <c r="Q84" s="91">
        <f t="shared" si="31"/>
        <v>3.4461354351539195</v>
      </c>
      <c r="R84" s="91">
        <f t="shared" si="32"/>
        <v>3.3316793865629117</v>
      </c>
    </row>
    <row r="85" spans="1:18" ht="12.75">
      <c r="A85" s="28">
        <f t="shared" si="33"/>
        <v>30</v>
      </c>
      <c r="B85" s="91">
        <f t="shared" si="35"/>
        <v>9.42691446698832</v>
      </c>
      <c r="C85" s="91">
        <f t="shared" si="34"/>
        <v>6.565979636707436</v>
      </c>
      <c r="D85" s="91">
        <f t="shared" si="18"/>
        <v>6.177198497830787</v>
      </c>
      <c r="E85" s="91">
        <f t="shared" si="19"/>
        <v>5.829389618097266</v>
      </c>
      <c r="F85" s="91">
        <f t="shared" si="20"/>
        <v>5.516805950921823</v>
      </c>
      <c r="G85" s="91">
        <f t="shared" si="21"/>
        <v>5.234658373965271</v>
      </c>
      <c r="H85" s="91">
        <f t="shared" si="22"/>
        <v>4.978936398834563</v>
      </c>
      <c r="I85" s="91">
        <f t="shared" si="23"/>
        <v>4.746265379612034</v>
      </c>
      <c r="J85" s="91">
        <f t="shared" si="24"/>
        <v>4.533792294060434</v>
      </c>
      <c r="K85" s="91">
        <f t="shared" si="25"/>
        <v>4.339093984539833</v>
      </c>
      <c r="L85" s="91">
        <f t="shared" si="26"/>
        <v>4.160103125652195</v>
      </c>
      <c r="M85" s="91">
        <f t="shared" si="27"/>
        <v>3.9950482398428586</v>
      </c>
      <c r="N85" s="91">
        <f t="shared" si="28"/>
        <v>3.842404890540643</v>
      </c>
      <c r="O85" s="91">
        <f t="shared" si="29"/>
        <v>3.7008558045458924</v>
      </c>
      <c r="P85" s="91">
        <f t="shared" si="30"/>
        <v>3.569258155943826</v>
      </c>
      <c r="Q85" s="91">
        <f t="shared" si="31"/>
        <v>3.4466166163983876</v>
      </c>
      <c r="R85" s="91">
        <f t="shared" si="32"/>
        <v>3.332061066586855</v>
      </c>
    </row>
    <row r="86" spans="1:18" ht="12.75">
      <c r="A86" s="28">
        <f t="shared" si="33"/>
        <v>31</v>
      </c>
      <c r="B86" s="91">
        <f t="shared" si="35"/>
        <v>9.479013151807564</v>
      </c>
      <c r="C86" s="91">
        <f t="shared" si="34"/>
        <v>6.579112727571683</v>
      </c>
      <c r="D86" s="91">
        <f t="shared" si="18"/>
        <v>6.187240084336885</v>
      </c>
      <c r="E86" s="91">
        <f t="shared" si="19"/>
        <v>5.837085143672876</v>
      </c>
      <c r="F86" s="91">
        <f t="shared" si="20"/>
        <v>5.522716907560867</v>
      </c>
      <c r="G86" s="91">
        <f t="shared" si="21"/>
        <v>5.239208717617874</v>
      </c>
      <c r="H86" s="91">
        <f t="shared" si="22"/>
        <v>4.982446999028802</v>
      </c>
      <c r="I86" s="91">
        <f t="shared" si="23"/>
        <v>4.748979652571929</v>
      </c>
      <c r="J86" s="91">
        <f t="shared" si="24"/>
        <v>4.535895323000356</v>
      </c>
      <c r="K86" s="91">
        <f t="shared" si="25"/>
        <v>4.340726816699052</v>
      </c>
      <c r="L86" s="91">
        <f t="shared" si="26"/>
        <v>4.161373488429189</v>
      </c>
      <c r="M86" s="91">
        <f t="shared" si="27"/>
        <v>3.996038591874287</v>
      </c>
      <c r="N86" s="91">
        <f t="shared" si="28"/>
        <v>3.8431784845560664</v>
      </c>
      <c r="O86" s="91">
        <f t="shared" si="29"/>
        <v>3.701461263421962</v>
      </c>
      <c r="P86" s="91">
        <f t="shared" si="30"/>
        <v>3.569732934331114</v>
      </c>
      <c r="Q86" s="91">
        <f t="shared" si="31"/>
        <v>3.446989625115029</v>
      </c>
      <c r="R86" s="91">
        <f t="shared" si="32"/>
        <v>3.3323546666052732</v>
      </c>
    </row>
    <row r="87" spans="1:18" ht="12.75">
      <c r="A87" s="28">
        <f t="shared" si="33"/>
        <v>32</v>
      </c>
      <c r="B87" s="91">
        <f t="shared" si="35"/>
        <v>9.52637559255233</v>
      </c>
      <c r="C87" s="91">
        <f t="shared" si="34"/>
        <v>6.590532806584072</v>
      </c>
      <c r="D87" s="91">
        <f t="shared" si="18"/>
        <v>6.195896624428349</v>
      </c>
      <c r="E87" s="91">
        <f t="shared" si="19"/>
        <v>5.843662515959723</v>
      </c>
      <c r="F87" s="91">
        <f t="shared" si="20"/>
        <v>5.527726192848192</v>
      </c>
      <c r="G87" s="91">
        <f t="shared" si="21"/>
        <v>5.24303253581334</v>
      </c>
      <c r="H87" s="91">
        <f t="shared" si="22"/>
        <v>4.985372499190668</v>
      </c>
      <c r="I87" s="91">
        <f t="shared" si="23"/>
        <v>4.751222853365231</v>
      </c>
      <c r="J87" s="91">
        <f t="shared" si="24"/>
        <v>4.537619117213406</v>
      </c>
      <c r="K87" s="91">
        <f t="shared" si="25"/>
        <v>4.342054322519554</v>
      </c>
      <c r="L87" s="91">
        <f t="shared" si="26"/>
        <v>4.162397974539669</v>
      </c>
      <c r="M87" s="91">
        <f t="shared" si="27"/>
        <v>3.9968308734994293</v>
      </c>
      <c r="N87" s="91">
        <f t="shared" si="28"/>
        <v>3.8437924480603702</v>
      </c>
      <c r="O87" s="91">
        <f t="shared" si="29"/>
        <v>3.7019380026944586</v>
      </c>
      <c r="P87" s="91">
        <f t="shared" si="30"/>
        <v>3.5701038549461828</v>
      </c>
      <c r="Q87" s="91">
        <f t="shared" si="31"/>
        <v>3.447278779158937</v>
      </c>
      <c r="R87" s="91">
        <f t="shared" si="32"/>
        <v>3.332580512773287</v>
      </c>
    </row>
    <row r="88" spans="1:18" ht="12.75">
      <c r="A88" s="28">
        <f t="shared" si="33"/>
        <v>33</v>
      </c>
      <c r="B88" s="91">
        <f t="shared" si="35"/>
        <v>9.569432356865756</v>
      </c>
      <c r="C88" s="91">
        <f t="shared" si="34"/>
        <v>6.600463310073107</v>
      </c>
      <c r="D88" s="91">
        <f t="shared" si="18"/>
        <v>6.203359158989956</v>
      </c>
      <c r="E88" s="91">
        <f t="shared" si="19"/>
        <v>5.849284201674977</v>
      </c>
      <c r="F88" s="91">
        <f t="shared" si="20"/>
        <v>5.53197134987135</v>
      </c>
      <c r="G88" s="91">
        <f t="shared" si="21"/>
        <v>5.246245828414571</v>
      </c>
      <c r="H88" s="91">
        <f t="shared" si="22"/>
        <v>4.987810415992223</v>
      </c>
      <c r="I88" s="91">
        <f t="shared" si="23"/>
        <v>4.753076738318373</v>
      </c>
      <c r="J88" s="91">
        <f t="shared" si="24"/>
        <v>4.539032063289677</v>
      </c>
      <c r="K88" s="91">
        <f t="shared" si="25"/>
        <v>4.343133595544352</v>
      </c>
      <c r="L88" s="91">
        <f t="shared" si="26"/>
        <v>4.163224173015862</v>
      </c>
      <c r="M88" s="91">
        <f t="shared" si="27"/>
        <v>3.9974646987995435</v>
      </c>
      <c r="N88" s="91">
        <f t="shared" si="28"/>
        <v>3.844279720682833</v>
      </c>
      <c r="O88" s="91">
        <f t="shared" si="29"/>
        <v>3.7023133879483923</v>
      </c>
      <c r="P88" s="91">
        <f t="shared" si="30"/>
        <v>3.5703936366767053</v>
      </c>
      <c r="Q88" s="91">
        <f t="shared" si="31"/>
        <v>3.4475029295805717</v>
      </c>
      <c r="R88" s="91">
        <f t="shared" si="32"/>
        <v>3.3327542405948365</v>
      </c>
    </row>
    <row r="89" spans="1:18" ht="12.75">
      <c r="A89" s="28">
        <f t="shared" si="33"/>
        <v>34</v>
      </c>
      <c r="B89" s="91">
        <f t="shared" si="35"/>
        <v>9.608574869877959</v>
      </c>
      <c r="C89" s="91">
        <f t="shared" si="34"/>
        <v>6.609098530498353</v>
      </c>
      <c r="D89" s="91">
        <f t="shared" si="18"/>
        <v>6.209792378439617</v>
      </c>
      <c r="E89" s="91">
        <f t="shared" si="19"/>
        <v>5.854089061260664</v>
      </c>
      <c r="F89" s="91">
        <f t="shared" si="20"/>
        <v>5.5355689405689406</v>
      </c>
      <c r="G89" s="91">
        <f t="shared" si="21"/>
        <v>5.248946074297959</v>
      </c>
      <c r="H89" s="91">
        <f t="shared" si="22"/>
        <v>4.989842013326853</v>
      </c>
      <c r="I89" s="91">
        <f t="shared" si="23"/>
        <v>4.754608874643283</v>
      </c>
      <c r="J89" s="91">
        <f t="shared" si="24"/>
        <v>4.5401902158112115</v>
      </c>
      <c r="K89" s="91">
        <f t="shared" si="25"/>
        <v>4.344011053288091</v>
      </c>
      <c r="L89" s="91">
        <f t="shared" si="26"/>
        <v>4.163890462109566</v>
      </c>
      <c r="M89" s="91">
        <f t="shared" si="27"/>
        <v>3.997971759039635</v>
      </c>
      <c r="N89" s="91">
        <f t="shared" si="28"/>
        <v>3.8446664449863754</v>
      </c>
      <c r="O89" s="91">
        <f t="shared" si="29"/>
        <v>3.7026089668884983</v>
      </c>
      <c r="P89" s="91">
        <f t="shared" si="30"/>
        <v>3.570620028653676</v>
      </c>
      <c r="Q89" s="91">
        <f t="shared" si="31"/>
        <v>3.4476766895973423</v>
      </c>
      <c r="R89" s="91">
        <f t="shared" si="32"/>
        <v>3.332887877380643</v>
      </c>
    </row>
    <row r="90" spans="1:18" ht="12.75">
      <c r="A90" s="28">
        <f t="shared" si="33"/>
        <v>35</v>
      </c>
      <c r="B90" s="91">
        <f t="shared" si="35"/>
        <v>9.644158972616326</v>
      </c>
      <c r="C90" s="91">
        <f t="shared" si="34"/>
        <v>6.616607417824655</v>
      </c>
      <c r="D90" s="91">
        <f t="shared" si="18"/>
        <v>6.2153382572755325</v>
      </c>
      <c r="E90" s="91">
        <f t="shared" si="19"/>
        <v>5.8581957788552685</v>
      </c>
      <c r="F90" s="91">
        <f t="shared" si="20"/>
        <v>5.5386177462448645</v>
      </c>
      <c r="G90" s="91">
        <f t="shared" si="21"/>
        <v>5.25121518848568</v>
      </c>
      <c r="H90" s="91">
        <f t="shared" si="22"/>
        <v>4.991535011105711</v>
      </c>
      <c r="I90" s="91">
        <f t="shared" si="23"/>
        <v>4.755875103010978</v>
      </c>
      <c r="J90" s="91">
        <f t="shared" si="24"/>
        <v>4.5411395211567305</v>
      </c>
      <c r="K90" s="91">
        <f t="shared" si="25"/>
        <v>4.344724433567554</v>
      </c>
      <c r="L90" s="91">
        <f t="shared" si="26"/>
        <v>4.164427792023844</v>
      </c>
      <c r="M90" s="91">
        <f t="shared" si="27"/>
        <v>3.998377407231708</v>
      </c>
      <c r="N90" s="91">
        <f t="shared" si="28"/>
        <v>3.844973369036806</v>
      </c>
      <c r="O90" s="91">
        <f t="shared" si="29"/>
        <v>3.702841706211416</v>
      </c>
      <c r="P90" s="91">
        <f t="shared" si="30"/>
        <v>3.5707968973856845</v>
      </c>
      <c r="Q90" s="91">
        <f t="shared" si="31"/>
        <v>3.4478113872847613</v>
      </c>
      <c r="R90" s="91">
        <f t="shared" si="32"/>
        <v>3.3329906749081872</v>
      </c>
    </row>
    <row r="91" spans="1:18" ht="12.75">
      <c r="A91" s="28">
        <f t="shared" si="33"/>
        <v>36</v>
      </c>
      <c r="B91" s="91">
        <f t="shared" si="35"/>
        <v>9.676508156923932</v>
      </c>
      <c r="C91" s="91">
        <f t="shared" si="34"/>
        <v>6.623136885064918</v>
      </c>
      <c r="D91" s="91">
        <f t="shared" si="18"/>
        <v>6.220119187306493</v>
      </c>
      <c r="E91" s="91">
        <f t="shared" si="19"/>
        <v>5.861705793893392</v>
      </c>
      <c r="F91" s="91">
        <f t="shared" si="20"/>
        <v>5.54120147986853</v>
      </c>
      <c r="G91" s="91">
        <f t="shared" si="21"/>
        <v>5.253122007130823</v>
      </c>
      <c r="H91" s="91">
        <f t="shared" si="22"/>
        <v>4.992945842588092</v>
      </c>
      <c r="I91" s="91">
        <f t="shared" si="23"/>
        <v>4.756921572736346</v>
      </c>
      <c r="J91" s="91">
        <f t="shared" si="24"/>
        <v>4.541917640292402</v>
      </c>
      <c r="K91" s="91">
        <f t="shared" si="25"/>
        <v>4.345304417534597</v>
      </c>
      <c r="L91" s="91">
        <f t="shared" si="26"/>
        <v>4.164861122599874</v>
      </c>
      <c r="M91" s="91">
        <f t="shared" si="27"/>
        <v>3.998701925785366</v>
      </c>
      <c r="N91" s="91">
        <f t="shared" si="28"/>
        <v>3.845216959553021</v>
      </c>
      <c r="O91" s="91">
        <f t="shared" si="29"/>
        <v>3.7030249655208</v>
      </c>
      <c r="P91" s="91">
        <f t="shared" si="30"/>
        <v>3.570935076082566</v>
      </c>
      <c r="Q91" s="91">
        <f t="shared" si="31"/>
        <v>3.4479158040967146</v>
      </c>
      <c r="R91" s="91">
        <f t="shared" si="32"/>
        <v>3.333069749929375</v>
      </c>
    </row>
    <row r="92" spans="1:18" ht="12.75">
      <c r="A92" s="28">
        <f t="shared" si="33"/>
        <v>37</v>
      </c>
      <c r="B92" s="91">
        <f t="shared" si="35"/>
        <v>9.705916506294484</v>
      </c>
      <c r="C92" s="91">
        <f t="shared" si="34"/>
        <v>6.628814682665146</v>
      </c>
      <c r="D92" s="91">
        <f t="shared" si="18"/>
        <v>6.224240678712494</v>
      </c>
      <c r="E92" s="91">
        <f t="shared" si="19"/>
        <v>5.864705806746489</v>
      </c>
      <c r="F92" s="91">
        <f t="shared" si="20"/>
        <v>5.543391084634347</v>
      </c>
      <c r="G92" s="91">
        <f t="shared" si="21"/>
        <v>5.254724375740188</v>
      </c>
      <c r="H92" s="91">
        <f t="shared" si="22"/>
        <v>4.994121535490077</v>
      </c>
      <c r="I92" s="91">
        <f t="shared" si="23"/>
        <v>4.757786423749046</v>
      </c>
      <c r="J92" s="91">
        <f t="shared" si="24"/>
        <v>4.542555442862624</v>
      </c>
      <c r="K92" s="91">
        <f t="shared" si="25"/>
        <v>4.34577594921512</v>
      </c>
      <c r="L92" s="91">
        <f t="shared" si="26"/>
        <v>4.1652105827418335</v>
      </c>
      <c r="M92" s="91">
        <f t="shared" si="27"/>
        <v>3.9989615406282932</v>
      </c>
      <c r="N92" s="91">
        <f t="shared" si="28"/>
        <v>3.84541028535954</v>
      </c>
      <c r="O92" s="91">
        <f t="shared" si="29"/>
        <v>3.703169264189606</v>
      </c>
      <c r="P92" s="91">
        <f t="shared" si="30"/>
        <v>3.5710430281895045</v>
      </c>
      <c r="Q92" s="91">
        <f t="shared" si="31"/>
        <v>3.447996747361794</v>
      </c>
      <c r="R92" s="91">
        <f t="shared" si="32"/>
        <v>3.33313057686875</v>
      </c>
    </row>
    <row r="93" spans="1:18" ht="12.75">
      <c r="A93" s="28">
        <f t="shared" si="33"/>
        <v>38</v>
      </c>
      <c r="B93" s="91">
        <f t="shared" si="35"/>
        <v>9.732651369358623</v>
      </c>
      <c r="C93" s="91">
        <f t="shared" si="34"/>
        <v>6.633751897969692</v>
      </c>
      <c r="D93" s="91">
        <f t="shared" si="18"/>
        <v>6.227793688545254</v>
      </c>
      <c r="E93" s="91">
        <f t="shared" si="19"/>
        <v>5.867269920296144</v>
      </c>
      <c r="F93" s="91">
        <f t="shared" si="20"/>
        <v>5.545246681893515</v>
      </c>
      <c r="G93" s="91">
        <f t="shared" si="21"/>
        <v>5.2560709039833515</v>
      </c>
      <c r="H93" s="91">
        <f t="shared" si="22"/>
        <v>4.9951012795750644</v>
      </c>
      <c r="I93" s="91">
        <f t="shared" si="23"/>
        <v>4.7585011766521035</v>
      </c>
      <c r="J93" s="91">
        <f t="shared" si="24"/>
        <v>4.54307823185461</v>
      </c>
      <c r="K93" s="91">
        <f t="shared" si="25"/>
        <v>4.346159308304975</v>
      </c>
      <c r="L93" s="91">
        <f t="shared" si="26"/>
        <v>4.165492405436963</v>
      </c>
      <c r="M93" s="91">
        <f t="shared" si="27"/>
        <v>3.9991692325026342</v>
      </c>
      <c r="N93" s="91">
        <f t="shared" si="28"/>
        <v>3.845563718539317</v>
      </c>
      <c r="O93" s="91">
        <f t="shared" si="29"/>
        <v>3.703282885188666</v>
      </c>
      <c r="P93" s="91">
        <f t="shared" si="30"/>
        <v>3.5711273657730502</v>
      </c>
      <c r="Q93" s="91">
        <f t="shared" si="31"/>
        <v>3.4480594940789104</v>
      </c>
      <c r="R93" s="91">
        <f t="shared" si="32"/>
        <v>3.333177366822115</v>
      </c>
    </row>
    <row r="94" spans="1:18" ht="12.75">
      <c r="A94" s="28">
        <f t="shared" si="33"/>
        <v>39</v>
      </c>
      <c r="B94" s="91">
        <f t="shared" si="35"/>
        <v>9.75695579032602</v>
      </c>
      <c r="C94" s="91">
        <f t="shared" si="34"/>
        <v>6.638045128669297</v>
      </c>
      <c r="D94" s="91">
        <f t="shared" si="18"/>
        <v>6.230856628056253</v>
      </c>
      <c r="E94" s="91">
        <f t="shared" si="19"/>
        <v>5.869461470338584</v>
      </c>
      <c r="F94" s="91">
        <f t="shared" si="20"/>
        <v>5.546819221943656</v>
      </c>
      <c r="G94" s="91">
        <f t="shared" si="21"/>
        <v>5.257202440322144</v>
      </c>
      <c r="H94" s="91">
        <f t="shared" si="22"/>
        <v>4.99591773297922</v>
      </c>
      <c r="I94" s="91">
        <f t="shared" si="23"/>
        <v>4.759091881530664</v>
      </c>
      <c r="J94" s="91">
        <f t="shared" si="24"/>
        <v>4.543506747421811</v>
      </c>
      <c r="K94" s="91">
        <f t="shared" si="25"/>
        <v>4.346470982361768</v>
      </c>
      <c r="L94" s="91">
        <f t="shared" si="26"/>
        <v>4.165719681804003</v>
      </c>
      <c r="M94" s="91">
        <f t="shared" si="27"/>
        <v>3.9993353860021075</v>
      </c>
      <c r="N94" s="91">
        <f t="shared" si="28"/>
        <v>3.84568549090422</v>
      </c>
      <c r="O94" s="91">
        <f t="shared" si="29"/>
        <v>3.7033723505422564</v>
      </c>
      <c r="P94" s="91">
        <f t="shared" si="30"/>
        <v>3.571193254510195</v>
      </c>
      <c r="Q94" s="91">
        <f t="shared" si="31"/>
        <v>3.4481081349448917</v>
      </c>
      <c r="R94" s="91">
        <f t="shared" si="32"/>
        <v>3.333213359093935</v>
      </c>
    </row>
    <row r="95" spans="1:18" ht="12.75">
      <c r="A95" s="28">
        <f t="shared" si="33"/>
        <v>40</v>
      </c>
      <c r="B95" s="91">
        <f t="shared" si="35"/>
        <v>9.7790507184782</v>
      </c>
      <c r="C95" s="91">
        <f t="shared" si="34"/>
        <v>6.64177837275591</v>
      </c>
      <c r="D95" s="91">
        <f t="shared" si="18"/>
        <v>6.233497093151942</v>
      </c>
      <c r="E95" s="91">
        <f t="shared" si="19"/>
        <v>5.871334590032978</v>
      </c>
      <c r="F95" s="91">
        <f t="shared" si="20"/>
        <v>5.548151883003099</v>
      </c>
      <c r="G95" s="91">
        <f t="shared" si="21"/>
        <v>5.258153311195079</v>
      </c>
      <c r="H95" s="91">
        <f t="shared" si="22"/>
        <v>4.9965981108160165</v>
      </c>
      <c r="I95" s="91">
        <f t="shared" si="23"/>
        <v>4.759580067380715</v>
      </c>
      <c r="J95" s="91">
        <f t="shared" si="24"/>
        <v>4.543857989690009</v>
      </c>
      <c r="K95" s="91">
        <f t="shared" si="25"/>
        <v>4.346724375903877</v>
      </c>
      <c r="L95" s="91">
        <f t="shared" si="26"/>
        <v>4.165902969196776</v>
      </c>
      <c r="M95" s="91">
        <f t="shared" si="27"/>
        <v>3.9994683088016862</v>
      </c>
      <c r="N95" s="91">
        <f t="shared" si="28"/>
        <v>3.8457821356382698</v>
      </c>
      <c r="O95" s="91">
        <f t="shared" si="29"/>
        <v>3.7034427957025646</v>
      </c>
      <c r="P95" s="91">
        <f t="shared" si="30"/>
        <v>3.57124473008609</v>
      </c>
      <c r="Q95" s="91">
        <f t="shared" si="31"/>
        <v>3.448145841042552</v>
      </c>
      <c r="R95" s="91">
        <f t="shared" si="32"/>
        <v>3.333241045456873</v>
      </c>
    </row>
    <row r="96" spans="1:18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INDONUSA</cp:lastModifiedBy>
  <cp:lastPrinted>2004-10-21T06:21:18Z</cp:lastPrinted>
  <dcterms:created xsi:type="dcterms:W3CDTF">2001-10-12T15:54:17Z</dcterms:created>
  <dcterms:modified xsi:type="dcterms:W3CDTF">2012-05-27T12:19:59Z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3505516">
    <vt:lpwstr/>
  </property>
  <property fmtid="{D5CDD505-2E9C-101B-9397-08002B2CF9AE}" pid="3" name="IVID1F6C14F0">
    <vt:lpwstr/>
  </property>
  <property fmtid="{D5CDD505-2E9C-101B-9397-08002B2CF9AE}" pid="4" name="IVID323414E4">
    <vt:lpwstr/>
  </property>
  <property fmtid="{D5CDD505-2E9C-101B-9397-08002B2CF9AE}" pid="5" name="IVID205516F5">
    <vt:lpwstr/>
  </property>
  <property fmtid="{D5CDD505-2E9C-101B-9397-08002B2CF9AE}" pid="6" name="IVID19450CF7">
    <vt:lpwstr/>
  </property>
  <property fmtid="{D5CDD505-2E9C-101B-9397-08002B2CF9AE}" pid="7" name="IVID325108F7">
    <vt:lpwstr/>
  </property>
  <property fmtid="{D5CDD505-2E9C-101B-9397-08002B2CF9AE}" pid="8" name="IVID340713F4">
    <vt:lpwstr/>
  </property>
  <property fmtid="{D5CDD505-2E9C-101B-9397-08002B2CF9AE}" pid="9" name="IVID2F1E1603">
    <vt:lpwstr/>
  </property>
  <property fmtid="{D5CDD505-2E9C-101B-9397-08002B2CF9AE}" pid="10" name="IVIDC">
    <vt:lpwstr/>
  </property>
  <property fmtid="{D5CDD505-2E9C-101B-9397-08002B2CF9AE}" pid="11" name="IVID362F13E8">
    <vt:lpwstr/>
  </property>
  <property fmtid="{D5CDD505-2E9C-101B-9397-08002B2CF9AE}" pid="12" name="IVID3A3618F1">
    <vt:lpwstr/>
  </property>
  <property fmtid="{D5CDD505-2E9C-101B-9397-08002B2CF9AE}" pid="13" name="IVID15E41318">
    <vt:lpwstr/>
  </property>
  <property fmtid="{D5CDD505-2E9C-101B-9397-08002B2CF9AE}" pid="14" name="IVID181914D9">
    <vt:lpwstr/>
  </property>
  <property fmtid="{D5CDD505-2E9C-101B-9397-08002B2CF9AE}" pid="15" name="IVID155815FB">
    <vt:lpwstr/>
  </property>
  <property fmtid="{D5CDD505-2E9C-101B-9397-08002B2CF9AE}" pid="16" name="IVIDD091BF0">
    <vt:lpwstr/>
  </property>
  <property fmtid="{D5CDD505-2E9C-101B-9397-08002B2CF9AE}" pid="17" name="IVID344CCFFC">
    <vt:lpwstr/>
  </property>
  <property fmtid="{D5CDD505-2E9C-101B-9397-08002B2CF9AE}" pid="18" name="IVID1A7D12ED">
    <vt:lpwstr/>
  </property>
  <property fmtid="{D5CDD505-2E9C-101B-9397-08002B2CF9AE}" pid="19" name="IVID1B2115FE">
    <vt:lpwstr/>
  </property>
  <property fmtid="{D5CDD505-2E9C-101B-9397-08002B2CF9AE}" pid="20" name="IVID35431BD0">
    <vt:lpwstr/>
  </property>
  <property fmtid="{D5CDD505-2E9C-101B-9397-08002B2CF9AE}" pid="21" name="IVID4637A884">
    <vt:lpwstr/>
  </property>
  <property fmtid="{D5CDD505-2E9C-101B-9397-08002B2CF9AE}" pid="22" name="IVID127C14F5">
    <vt:lpwstr/>
  </property>
  <property fmtid="{D5CDD505-2E9C-101B-9397-08002B2CF9AE}" pid="23" name="IVID1834F0DD">
    <vt:lpwstr/>
  </property>
  <property fmtid="{D5CDD505-2E9C-101B-9397-08002B2CF9AE}" pid="24" name="IVID312119E0">
    <vt:lpwstr/>
  </property>
  <property fmtid="{D5CDD505-2E9C-101B-9397-08002B2CF9AE}" pid="25" name="IVID1C5812DA">
    <vt:lpwstr/>
  </property>
  <property fmtid="{D5CDD505-2E9C-101B-9397-08002B2CF9AE}" pid="26" name="IVID173907ED">
    <vt:lpwstr/>
  </property>
  <property fmtid="{D5CDD505-2E9C-101B-9397-08002B2CF9AE}" pid="27" name="IVID1D3F17E2">
    <vt:lpwstr/>
  </property>
  <property fmtid="{D5CDD505-2E9C-101B-9397-08002B2CF9AE}" pid="28" name="IVID13451200">
    <vt:lpwstr/>
  </property>
  <property fmtid="{D5CDD505-2E9C-101B-9397-08002B2CF9AE}" pid="29" name="IVID121617DE">
    <vt:lpwstr/>
  </property>
  <property fmtid="{D5CDD505-2E9C-101B-9397-08002B2CF9AE}" pid="30" name="IVID13691AF2">
    <vt:lpwstr/>
  </property>
  <property fmtid="{D5CDD505-2E9C-101B-9397-08002B2CF9AE}" pid="31" name="IVID1A3B0AF0">
    <vt:lpwstr/>
  </property>
  <property fmtid="{D5CDD505-2E9C-101B-9397-08002B2CF9AE}" pid="32" name="IVID373F12DB">
    <vt:lpwstr/>
  </property>
  <property fmtid="{D5CDD505-2E9C-101B-9397-08002B2CF9AE}" pid="33" name="IVID274B1CF5">
    <vt:lpwstr/>
  </property>
  <property fmtid="{D5CDD505-2E9C-101B-9397-08002B2CF9AE}" pid="34" name="IVID2B4E17FA">
    <vt:lpwstr/>
  </property>
  <property fmtid="{D5CDD505-2E9C-101B-9397-08002B2CF9AE}" pid="35" name="IVID253D11EF">
    <vt:lpwstr/>
  </property>
  <property fmtid="{D5CDD505-2E9C-101B-9397-08002B2CF9AE}" pid="36" name="IVID102124BA">
    <vt:lpwstr/>
  </property>
  <property fmtid="{D5CDD505-2E9C-101B-9397-08002B2CF9AE}" pid="37" name="IVID3D1509D0">
    <vt:lpwstr/>
  </property>
  <property fmtid="{D5CDD505-2E9C-101B-9397-08002B2CF9AE}" pid="38" name="IVID35641901">
    <vt:lpwstr/>
  </property>
  <property fmtid="{D5CDD505-2E9C-101B-9397-08002B2CF9AE}" pid="39" name="IVID45E1ED9">
    <vt:lpwstr/>
  </property>
  <property fmtid="{D5CDD505-2E9C-101B-9397-08002B2CF9AE}" pid="40" name="IVID324113D1">
    <vt:lpwstr/>
  </property>
  <property fmtid="{D5CDD505-2E9C-101B-9397-08002B2CF9AE}" pid="41" name="IVID1A2D1903">
    <vt:lpwstr/>
  </property>
  <property fmtid="{D5CDD505-2E9C-101B-9397-08002B2CF9AE}" pid="42" name="IVID222F6E42">
    <vt:lpwstr/>
  </property>
  <property fmtid="{D5CDD505-2E9C-101B-9397-08002B2CF9AE}" pid="43" name="IVID137012E9">
    <vt:lpwstr/>
  </property>
  <property fmtid="{D5CDD505-2E9C-101B-9397-08002B2CF9AE}" pid="44" name="IVID1A3517F4">
    <vt:lpwstr/>
  </property>
  <property fmtid="{D5CDD505-2E9C-101B-9397-08002B2CF9AE}" pid="45" name="IVID2B0E1302">
    <vt:lpwstr/>
  </property>
  <property fmtid="{D5CDD505-2E9C-101B-9397-08002B2CF9AE}" pid="46" name="IVID332E19D7">
    <vt:lpwstr/>
  </property>
  <property fmtid="{D5CDD505-2E9C-101B-9397-08002B2CF9AE}" pid="47" name="IVID22261800">
    <vt:lpwstr/>
  </property>
  <property fmtid="{D5CDD505-2E9C-101B-9397-08002B2CF9AE}" pid="48" name="IVID325116DE">
    <vt:lpwstr/>
  </property>
  <property fmtid="{D5CDD505-2E9C-101B-9397-08002B2CF9AE}" pid="49" name="IVID272C0FEF">
    <vt:lpwstr/>
  </property>
  <property fmtid="{D5CDD505-2E9C-101B-9397-08002B2CF9AE}" pid="50" name="IVID2C1E12D1">
    <vt:lpwstr/>
  </property>
  <property fmtid="{D5CDD505-2E9C-101B-9397-08002B2CF9AE}" pid="51" name="IVID33601201">
    <vt:lpwstr/>
  </property>
  <property fmtid="{D5CDD505-2E9C-101B-9397-08002B2CF9AE}" pid="52" name="IVIDA1B07F3">
    <vt:lpwstr/>
  </property>
  <property fmtid="{D5CDD505-2E9C-101B-9397-08002B2CF9AE}" pid="53" name="IVID80A173A">
    <vt:lpwstr/>
  </property>
  <property fmtid="{D5CDD505-2E9C-101B-9397-08002B2CF9AE}" pid="54" name="IVID212812E2">
    <vt:lpwstr/>
  </property>
  <property fmtid="{D5CDD505-2E9C-101B-9397-08002B2CF9AE}" pid="55" name="IVID1A3B11D9">
    <vt:lpwstr/>
  </property>
  <property fmtid="{D5CDD505-2E9C-101B-9397-08002B2CF9AE}" pid="56" name="IVID253B10E9">
    <vt:lpwstr/>
  </property>
  <property fmtid="{D5CDD505-2E9C-101B-9397-08002B2CF9AE}" pid="57" name="IVID1F0C2C11">
    <vt:lpwstr/>
  </property>
  <property fmtid="{D5CDD505-2E9C-101B-9397-08002B2CF9AE}" pid="58" name="IVID69D3499">
    <vt:lpwstr/>
  </property>
  <property fmtid="{D5CDD505-2E9C-101B-9397-08002B2CF9AE}" pid="59" name="IVID3B6416E8">
    <vt:lpwstr/>
  </property>
  <property fmtid="{D5CDD505-2E9C-101B-9397-08002B2CF9AE}" pid="60" name="IVID14671402">
    <vt:lpwstr/>
  </property>
  <property fmtid="{D5CDD505-2E9C-101B-9397-08002B2CF9AE}" pid="61" name="IVID27530E0C">
    <vt:lpwstr/>
  </property>
</Properties>
</file>